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0" yWindow="3435" windowWidth="12120" windowHeight="7875" tabRatio="789" firstSheet="1" activeTab="9"/>
  </bookViews>
  <sheets>
    <sheet name="Приложение 1" sheetId="17" r:id="rId1"/>
    <sheet name="Приложение 2" sheetId="15" r:id="rId2"/>
    <sheet name="Прил 3" sheetId="60" r:id="rId3"/>
    <sheet name="Приложение  4" sheetId="18" r:id="rId4"/>
    <sheet name="Приложение  5" sheetId="19" r:id="rId5"/>
    <sheet name="Приложение  6" sheetId="20" r:id="rId6"/>
    <sheet name="Приложение  7" sheetId="51" r:id="rId7"/>
    <sheet name="Приложение  8" sheetId="57" r:id="rId8"/>
    <sheet name="Приложение  9" sheetId="58" r:id="rId9"/>
    <sheet name="Приложение  10" sheetId="59" r:id="rId10"/>
    <sheet name="Приложение  11" sheetId="52" r:id="rId11"/>
    <sheet name="Приложение  12" sheetId="53" r:id="rId12"/>
  </sheets>
  <definedNames>
    <definedName name="_Toc105952697" localSheetId="5">'Приложение  6'!#REF!</definedName>
    <definedName name="_Toc105952698" localSheetId="5">'Приложение  6'!#REF!</definedName>
    <definedName name="_xlnm._FilterDatabase" localSheetId="9" hidden="1">'Приложение  10'!$A$6:$P$86</definedName>
    <definedName name="_xlnm._FilterDatabase" localSheetId="6" hidden="1">'Приложение  7'!$A$6:$S$127</definedName>
    <definedName name="_xlnm._FilterDatabase" localSheetId="7" hidden="1">'Приложение  8'!$A$6:$S$42</definedName>
    <definedName name="_xlnm._FilterDatabase" localSheetId="8" hidden="1">'Приложение  9'!$A$6:$P$82</definedName>
    <definedName name="_xlnm.Print_Area" localSheetId="9">'Приложение  10'!$A$1:$J$84</definedName>
    <definedName name="_xlnm.Print_Area" localSheetId="11">#REF!</definedName>
    <definedName name="_xlnm.Print_Area" localSheetId="3">'Приложение  4'!$A$1:$H$35</definedName>
    <definedName name="_xlnm.Print_Area" localSheetId="5">'Приложение  6'!$A$1:$E$34</definedName>
    <definedName name="_xlnm.Print_Area" localSheetId="6">'Приложение  7'!$A$1:$M$125</definedName>
    <definedName name="_xlnm.Print_Area" localSheetId="7">'Приложение  8'!$A$1:$M$122</definedName>
    <definedName name="_xlnm.Print_Area" localSheetId="8">'Приложение  9'!$A$1:$J$80</definedName>
    <definedName name="_xlnm.Print_Area" localSheetId="0">'Приложение 1'!$B$1:$D$59</definedName>
    <definedName name="_xlnm.Print_Area" localSheetId="1">'Приложение 2'!$A$1:$C$8</definedName>
    <definedName name="_xlnm.Print_Area">#REF!</definedName>
    <definedName name="п" localSheetId="2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2">#REF!</definedName>
    <definedName name="пр" localSheetId="9">#REF!</definedName>
    <definedName name="пр" localSheetId="7">#REF!</definedName>
    <definedName name="пр" localSheetId="8">#REF!</definedName>
    <definedName name="пр">#REF!</definedName>
    <definedName name="приложение8" localSheetId="2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I7" i="58"/>
  <c r="I50"/>
  <c r="I19"/>
  <c r="I72"/>
  <c r="I23"/>
  <c r="I22"/>
  <c r="I21"/>
  <c r="I42"/>
  <c r="I43"/>
  <c r="I46"/>
  <c r="L58" i="51"/>
  <c r="I11" i="58"/>
  <c r="L90" i="51"/>
  <c r="I84" i="59"/>
  <c r="L122" i="57"/>
  <c r="H30" i="18"/>
  <c r="L13" i="51"/>
  <c r="L55" i="57" l="1"/>
  <c r="L56" s="1"/>
  <c r="D22" i="19" l="1"/>
  <c r="I25" i="59" l="1"/>
  <c r="I23" s="1"/>
  <c r="I52"/>
  <c r="J52"/>
  <c r="J25"/>
  <c r="J23" s="1"/>
  <c r="I29" i="58"/>
  <c r="I31"/>
  <c r="J101" i="57" l="1"/>
  <c r="K58"/>
  <c r="J56"/>
  <c r="J54" s="1"/>
  <c r="J53" s="1"/>
  <c r="J31"/>
  <c r="J90" i="51"/>
  <c r="J89" s="1"/>
  <c r="J88" s="1"/>
  <c r="K92"/>
  <c r="K90" s="1"/>
  <c r="K89" s="1"/>
  <c r="K88" s="1"/>
  <c r="J57"/>
  <c r="K95"/>
  <c r="K124"/>
  <c r="K60"/>
  <c r="J104"/>
  <c r="J32"/>
  <c r="J23"/>
  <c r="K58" l="1"/>
  <c r="H22" i="18"/>
  <c r="M55" i="57"/>
  <c r="I51" i="58"/>
  <c r="G26" i="19"/>
  <c r="F26"/>
  <c r="H26" i="18"/>
  <c r="M81" i="57"/>
  <c r="M79" s="1"/>
  <c r="M78" s="1"/>
  <c r="M77" s="1"/>
  <c r="M76" s="1"/>
  <c r="M75" s="1"/>
  <c r="M74" s="1"/>
  <c r="E18" i="20" s="1"/>
  <c r="E17" s="1"/>
  <c r="L81" i="57"/>
  <c r="L79" s="1"/>
  <c r="L78" s="1"/>
  <c r="L77" s="1"/>
  <c r="L76" s="1"/>
  <c r="L75" s="1"/>
  <c r="L74" s="1"/>
  <c r="D18" i="20" s="1"/>
  <c r="D17" s="1"/>
  <c r="K81" i="51"/>
  <c r="L82" l="1"/>
  <c r="L104"/>
  <c r="J75"/>
  <c r="J74" s="1"/>
  <c r="K104" l="1"/>
  <c r="L102"/>
  <c r="K82"/>
  <c r="K80" s="1"/>
  <c r="L80"/>
  <c r="L79"/>
  <c r="H71" i="59"/>
  <c r="K114" i="51"/>
  <c r="G64" i="59"/>
  <c r="G59" s="1"/>
  <c r="G58" s="1"/>
  <c r="G57" s="1"/>
  <c r="H65"/>
  <c r="H64" s="1"/>
  <c r="G20"/>
  <c r="H44"/>
  <c r="H43" s="1"/>
  <c r="G41"/>
  <c r="G40" s="1"/>
  <c r="G43"/>
  <c r="G51"/>
  <c r="H47"/>
  <c r="G46"/>
  <c r="G45" s="1"/>
  <c r="G29"/>
  <c r="G32"/>
  <c r="G31" s="1"/>
  <c r="H28" i="58"/>
  <c r="H41"/>
  <c r="H40" s="1"/>
  <c r="H63"/>
  <c r="H79"/>
  <c r="H78" s="1"/>
  <c r="H77" s="1"/>
  <c r="H76" s="1"/>
  <c r="K79" i="51" l="1"/>
  <c r="K78" s="1"/>
  <c r="K77" s="1"/>
  <c r="K76" s="1"/>
  <c r="K75" s="1"/>
  <c r="G39" i="59"/>
  <c r="L78" i="51"/>
  <c r="L77" s="1"/>
  <c r="L76" s="1"/>
  <c r="L75" s="1"/>
  <c r="L74" s="1"/>
  <c r="C18" i="20" s="1"/>
  <c r="C17" s="1"/>
  <c r="G50" i="59"/>
  <c r="G49" s="1"/>
  <c r="G48" s="1"/>
  <c r="K111" i="57" l="1"/>
  <c r="K110" s="1"/>
  <c r="K109" s="1"/>
  <c r="K108" s="1"/>
  <c r="K107" s="1"/>
  <c r="J110"/>
  <c r="J109" s="1"/>
  <c r="J108" s="1"/>
  <c r="J107" s="1"/>
  <c r="J106" s="1"/>
  <c r="J105" s="1"/>
  <c r="K100"/>
  <c r="K99" s="1"/>
  <c r="J98"/>
  <c r="J97" s="1"/>
  <c r="J96" s="1"/>
  <c r="J95" s="1"/>
  <c r="J94" s="1"/>
  <c r="J93" s="1"/>
  <c r="J91"/>
  <c r="J90" s="1"/>
  <c r="J85" s="1"/>
  <c r="K92"/>
  <c r="K91" s="1"/>
  <c r="K90" s="1"/>
  <c r="J72"/>
  <c r="J71" s="1"/>
  <c r="J70" s="1"/>
  <c r="J69" s="1"/>
  <c r="J68" s="1"/>
  <c r="K73"/>
  <c r="K72" s="1"/>
  <c r="K71" s="1"/>
  <c r="K70" s="1"/>
  <c r="K69" s="1"/>
  <c r="K68" s="1"/>
  <c r="K57"/>
  <c r="K55"/>
  <c r="J52"/>
  <c r="J51" s="1"/>
  <c r="J50" s="1"/>
  <c r="J48"/>
  <c r="J47" s="1"/>
  <c r="G78" i="58"/>
  <c r="G77" s="1"/>
  <c r="G76" s="1"/>
  <c r="G73"/>
  <c r="G71" s="1"/>
  <c r="G70" s="1"/>
  <c r="G69" s="1"/>
  <c r="G68"/>
  <c r="G66" s="1"/>
  <c r="G65" s="1"/>
  <c r="G64" s="1"/>
  <c r="G62" s="1"/>
  <c r="G61"/>
  <c r="G60" s="1"/>
  <c r="G57"/>
  <c r="G56" s="1"/>
  <c r="G55" s="1"/>
  <c r="G54"/>
  <c r="G53"/>
  <c r="G51"/>
  <c r="G49"/>
  <c r="G48" s="1"/>
  <c r="G47" s="1"/>
  <c r="G46"/>
  <c r="H46" s="1"/>
  <c r="H45" s="1"/>
  <c r="H44" s="1"/>
  <c r="G45"/>
  <c r="G44" s="1"/>
  <c r="G40"/>
  <c r="G38"/>
  <c r="G37" s="1"/>
  <c r="G36"/>
  <c r="G27"/>
  <c r="G26" s="1"/>
  <c r="G25"/>
  <c r="G24" s="1"/>
  <c r="G22"/>
  <c r="G21"/>
  <c r="H21" s="1"/>
  <c r="G19"/>
  <c r="G20" s="1"/>
  <c r="G12"/>
  <c r="G10" s="1"/>
  <c r="G9" s="1"/>
  <c r="I78"/>
  <c r="J55" i="51"/>
  <c r="J49"/>
  <c r="J48" s="1"/>
  <c r="J113"/>
  <c r="J112" s="1"/>
  <c r="J111" s="1"/>
  <c r="J110" s="1"/>
  <c r="J109" s="1"/>
  <c r="J108" s="1"/>
  <c r="J101"/>
  <c r="J100" s="1"/>
  <c r="J99" s="1"/>
  <c r="J98" s="1"/>
  <c r="J97" s="1"/>
  <c r="J96" s="1"/>
  <c r="J94"/>
  <c r="J93" s="1"/>
  <c r="J87" s="1"/>
  <c r="J71"/>
  <c r="J70" s="1"/>
  <c r="J68" s="1"/>
  <c r="K73"/>
  <c r="G35" i="58" l="1"/>
  <c r="G34" s="1"/>
  <c r="G33" s="1"/>
  <c r="G32" s="1"/>
  <c r="H36"/>
  <c r="H35" s="1"/>
  <c r="H34" s="1"/>
  <c r="H33" s="1"/>
  <c r="J83" i="57"/>
  <c r="J82" s="1"/>
  <c r="J84"/>
  <c r="J85" i="51"/>
  <c r="J86"/>
  <c r="J69"/>
  <c r="G8" i="58"/>
  <c r="G18"/>
  <c r="G7" l="1"/>
  <c r="G22" i="19"/>
  <c r="F22"/>
  <c r="G18"/>
  <c r="F18"/>
  <c r="G80" i="58" l="1"/>
  <c r="H17" i="18"/>
  <c r="K94" i="51" l="1"/>
  <c r="K93" s="1"/>
  <c r="K87" s="1"/>
  <c r="D49" i="59"/>
  <c r="E49"/>
  <c r="H67"/>
  <c r="H66" s="1"/>
  <c r="F67"/>
  <c r="H63"/>
  <c r="F63"/>
  <c r="F62"/>
  <c r="J60"/>
  <c r="J59" s="1"/>
  <c r="J58" s="1"/>
  <c r="E60"/>
  <c r="D60"/>
  <c r="D59" s="1"/>
  <c r="E59"/>
  <c r="J64"/>
  <c r="I64"/>
  <c r="L56"/>
  <c r="J55"/>
  <c r="I55"/>
  <c r="H54"/>
  <c r="F54"/>
  <c r="J53"/>
  <c r="J51" s="1"/>
  <c r="J50" s="1"/>
  <c r="J49" s="1"/>
  <c r="I53"/>
  <c r="H52"/>
  <c r="F52"/>
  <c r="J46"/>
  <c r="J45" s="1"/>
  <c r="I46"/>
  <c r="J37"/>
  <c r="J36" s="1"/>
  <c r="J35" s="1"/>
  <c r="I37"/>
  <c r="I36" s="1"/>
  <c r="I35" s="1"/>
  <c r="J43"/>
  <c r="I43"/>
  <c r="H42"/>
  <c r="F42"/>
  <c r="J41"/>
  <c r="J40" s="1"/>
  <c r="J39" s="1"/>
  <c r="I41"/>
  <c r="I40" s="1"/>
  <c r="E41"/>
  <c r="D41"/>
  <c r="H28"/>
  <c r="F28"/>
  <c r="J27"/>
  <c r="I27"/>
  <c r="H27"/>
  <c r="G27"/>
  <c r="J22"/>
  <c r="J20" s="1"/>
  <c r="I22"/>
  <c r="H22" s="1"/>
  <c r="H21"/>
  <c r="F21"/>
  <c r="H33"/>
  <c r="H32" s="1"/>
  <c r="H31" s="1"/>
  <c r="F33"/>
  <c r="J32"/>
  <c r="I32"/>
  <c r="I31" s="1"/>
  <c r="J31"/>
  <c r="J30"/>
  <c r="J29" s="1"/>
  <c r="I30"/>
  <c r="I29" s="1"/>
  <c r="J82"/>
  <c r="I82"/>
  <c r="I81" s="1"/>
  <c r="I80" s="1"/>
  <c r="J81"/>
  <c r="J80" s="1"/>
  <c r="H19"/>
  <c r="F19"/>
  <c r="H18"/>
  <c r="F18"/>
  <c r="H17"/>
  <c r="F17"/>
  <c r="H16"/>
  <c r="F16"/>
  <c r="H15"/>
  <c r="F15"/>
  <c r="J14"/>
  <c r="I14"/>
  <c r="H14" s="1"/>
  <c r="H13"/>
  <c r="F13"/>
  <c r="J12"/>
  <c r="G12"/>
  <c r="G11" s="1"/>
  <c r="G10" s="1"/>
  <c r="G9" s="1"/>
  <c r="G8" s="1"/>
  <c r="G7" s="1"/>
  <c r="H79"/>
  <c r="F79"/>
  <c r="H78"/>
  <c r="F78"/>
  <c r="J77"/>
  <c r="J75" s="1"/>
  <c r="J74" s="1"/>
  <c r="J73" s="1"/>
  <c r="I77"/>
  <c r="H77" s="1"/>
  <c r="H76"/>
  <c r="G75"/>
  <c r="G74" s="1"/>
  <c r="G73" s="1"/>
  <c r="J72"/>
  <c r="I72"/>
  <c r="H72" s="1"/>
  <c r="F71"/>
  <c r="J70"/>
  <c r="G70"/>
  <c r="G69" s="1"/>
  <c r="G68"/>
  <c r="D68"/>
  <c r="D84"/>
  <c r="F63" i="58"/>
  <c r="F59"/>
  <c r="F58"/>
  <c r="I57"/>
  <c r="I56" s="1"/>
  <c r="I55" s="1"/>
  <c r="E57"/>
  <c r="E56" s="1"/>
  <c r="D57"/>
  <c r="D56" s="1"/>
  <c r="E47"/>
  <c r="D47"/>
  <c r="I60"/>
  <c r="H52"/>
  <c r="F52"/>
  <c r="I49"/>
  <c r="H49" s="1"/>
  <c r="H50"/>
  <c r="F50"/>
  <c r="I35"/>
  <c r="I34" s="1"/>
  <c r="I33" s="1"/>
  <c r="I40"/>
  <c r="H39"/>
  <c r="F39"/>
  <c r="I38"/>
  <c r="E38"/>
  <c r="D38"/>
  <c r="H23"/>
  <c r="H22" s="1"/>
  <c r="F23"/>
  <c r="F28"/>
  <c r="I27"/>
  <c r="I25"/>
  <c r="I24" s="1"/>
  <c r="I77"/>
  <c r="I76" s="1"/>
  <c r="H17"/>
  <c r="F17"/>
  <c r="H16"/>
  <c r="F16"/>
  <c r="H15"/>
  <c r="F15"/>
  <c r="H14"/>
  <c r="F14"/>
  <c r="H13"/>
  <c r="F13"/>
  <c r="I12"/>
  <c r="H12" s="1"/>
  <c r="H11"/>
  <c r="F11"/>
  <c r="H75"/>
  <c r="F75"/>
  <c r="H74"/>
  <c r="F74"/>
  <c r="I73"/>
  <c r="H73" s="1"/>
  <c r="H72"/>
  <c r="I68"/>
  <c r="H68" s="1"/>
  <c r="H67"/>
  <c r="F67"/>
  <c r="D64"/>
  <c r="E80"/>
  <c r="E82" s="1"/>
  <c r="D80"/>
  <c r="E33" i="20"/>
  <c r="D33"/>
  <c r="J66" i="59" l="1"/>
  <c r="D16" i="53" s="1"/>
  <c r="I26" i="58"/>
  <c r="H26" s="1"/>
  <c r="H27"/>
  <c r="I45" i="59"/>
  <c r="H45" s="1"/>
  <c r="H46"/>
  <c r="G66"/>
  <c r="J69"/>
  <c r="J68" s="1"/>
  <c r="I20" i="58"/>
  <c r="I18" s="1"/>
  <c r="F51"/>
  <c r="H30" i="59"/>
  <c r="H29" s="1"/>
  <c r="I20"/>
  <c r="H20" s="1"/>
  <c r="I75"/>
  <c r="J34"/>
  <c r="J11"/>
  <c r="J10" s="1"/>
  <c r="J48"/>
  <c r="J57"/>
  <c r="I70"/>
  <c r="F72"/>
  <c r="F30"/>
  <c r="F22"/>
  <c r="I12"/>
  <c r="H12" s="1"/>
  <c r="F14"/>
  <c r="H53"/>
  <c r="H41"/>
  <c r="H40" s="1"/>
  <c r="E84"/>
  <c r="E86" s="1"/>
  <c r="I39"/>
  <c r="H39" s="1"/>
  <c r="F41"/>
  <c r="I51"/>
  <c r="F53"/>
  <c r="I60"/>
  <c r="F61"/>
  <c r="G62"/>
  <c r="I37" i="58"/>
  <c r="I32" s="1"/>
  <c r="I10"/>
  <c r="F10" s="1"/>
  <c r="H38"/>
  <c r="H37" s="1"/>
  <c r="F38"/>
  <c r="H25"/>
  <c r="H24" s="1"/>
  <c r="F19"/>
  <c r="H51"/>
  <c r="I53"/>
  <c r="I66"/>
  <c r="F12"/>
  <c r="F25"/>
  <c r="F68"/>
  <c r="I71"/>
  <c r="H71" s="1"/>
  <c r="H20"/>
  <c r="H19"/>
  <c r="I45"/>
  <c r="I44" s="1"/>
  <c r="F56"/>
  <c r="F57"/>
  <c r="H32" l="1"/>
  <c r="F20" i="59"/>
  <c r="G84"/>
  <c r="I50"/>
  <c r="I49" s="1"/>
  <c r="F49" s="1"/>
  <c r="H51"/>
  <c r="H50" s="1"/>
  <c r="H49" s="1"/>
  <c r="H48" s="1"/>
  <c r="I74"/>
  <c r="I73" s="1"/>
  <c r="I66" s="1"/>
  <c r="C16" i="53" s="1"/>
  <c r="H75" i="59"/>
  <c r="H74" s="1"/>
  <c r="F20" i="58"/>
  <c r="I48"/>
  <c r="H10"/>
  <c r="I9"/>
  <c r="I11" i="59"/>
  <c r="I34"/>
  <c r="J9"/>
  <c r="H70"/>
  <c r="H69" s="1"/>
  <c r="F70"/>
  <c r="I69"/>
  <c r="I68" s="1"/>
  <c r="F12"/>
  <c r="H62"/>
  <c r="G61"/>
  <c r="F60"/>
  <c r="I59"/>
  <c r="H66" i="58"/>
  <c r="H65" s="1"/>
  <c r="F66"/>
  <c r="I65"/>
  <c r="I64" s="1"/>
  <c r="I70"/>
  <c r="H59"/>
  <c r="F18"/>
  <c r="H18"/>
  <c r="I47" l="1"/>
  <c r="F47" s="1"/>
  <c r="H48"/>
  <c r="I69"/>
  <c r="I62" s="1"/>
  <c r="C18" i="52" s="1"/>
  <c r="H70" i="58"/>
  <c r="I10" i="59"/>
  <c r="H10" s="1"/>
  <c r="H11"/>
  <c r="H73"/>
  <c r="H34"/>
  <c r="F34"/>
  <c r="J8"/>
  <c r="J7" s="1"/>
  <c r="D15" i="53" s="1"/>
  <c r="H68" i="59"/>
  <c r="F68"/>
  <c r="H59"/>
  <c r="H58" s="1"/>
  <c r="H57" s="1"/>
  <c r="G60"/>
  <c r="H60" s="1"/>
  <c r="H61"/>
  <c r="F59"/>
  <c r="I58"/>
  <c r="F32" i="58"/>
  <c r="H9"/>
  <c r="F9"/>
  <c r="I8"/>
  <c r="H64"/>
  <c r="F64"/>
  <c r="H58"/>
  <c r="H57"/>
  <c r="H56"/>
  <c r="H69" l="1"/>
  <c r="C10" i="52"/>
  <c r="C19" s="1"/>
  <c r="H47" i="58"/>
  <c r="H8"/>
  <c r="H62"/>
  <c r="F10" i="59"/>
  <c r="I9"/>
  <c r="I57"/>
  <c r="I80" i="58" l="1"/>
  <c r="J84" i="59"/>
  <c r="I8"/>
  <c r="H9"/>
  <c r="I48"/>
  <c r="I7" l="1"/>
  <c r="C15" i="53" s="1"/>
  <c r="H80" i="58"/>
  <c r="H8" i="59"/>
  <c r="F80" i="58"/>
  <c r="H84" i="59" l="1"/>
  <c r="F7"/>
  <c r="H7"/>
  <c r="F84" l="1"/>
  <c r="F7" i="58"/>
  <c r="H7"/>
  <c r="M117" i="57" l="1"/>
  <c r="M116" s="1"/>
  <c r="M115" s="1"/>
  <c r="M114" s="1"/>
  <c r="M113" s="1"/>
  <c r="E32" i="20" s="1"/>
  <c r="M110" i="57"/>
  <c r="M109" s="1"/>
  <c r="M108" s="1"/>
  <c r="M107" s="1"/>
  <c r="M106" s="1"/>
  <c r="M103"/>
  <c r="M101"/>
  <c r="M99" s="1"/>
  <c r="M91"/>
  <c r="M90" s="1"/>
  <c r="M88"/>
  <c r="M87" s="1"/>
  <c r="M86" s="1"/>
  <c r="M72"/>
  <c r="M71" s="1"/>
  <c r="M70" s="1"/>
  <c r="M69" s="1"/>
  <c r="M68" s="1"/>
  <c r="E16" i="20" s="1"/>
  <c r="M66" i="57"/>
  <c r="M65" s="1"/>
  <c r="M64" s="1"/>
  <c r="M63" s="1"/>
  <c r="M59"/>
  <c r="M56"/>
  <c r="M48"/>
  <c r="M47" s="1"/>
  <c r="M46"/>
  <c r="M45" s="1"/>
  <c r="M44" s="1"/>
  <c r="M41"/>
  <c r="M40" s="1"/>
  <c r="M39" s="1"/>
  <c r="M38"/>
  <c r="M37" s="1"/>
  <c r="M31"/>
  <c r="M13"/>
  <c r="M12" s="1"/>
  <c r="M11" s="1"/>
  <c r="M10" s="1"/>
  <c r="K121"/>
  <c r="I121"/>
  <c r="J120"/>
  <c r="J119" s="1"/>
  <c r="K119" s="1"/>
  <c r="I120"/>
  <c r="I119"/>
  <c r="I118"/>
  <c r="L117"/>
  <c r="H117"/>
  <c r="G117"/>
  <c r="G116" s="1"/>
  <c r="H116"/>
  <c r="J114"/>
  <c r="H114"/>
  <c r="H106" s="1"/>
  <c r="G114"/>
  <c r="G106" s="1"/>
  <c r="K102"/>
  <c r="I102"/>
  <c r="L101"/>
  <c r="I100"/>
  <c r="L98"/>
  <c r="K98" s="1"/>
  <c r="K97" s="1"/>
  <c r="K96" s="1"/>
  <c r="K95" s="1"/>
  <c r="K94" s="1"/>
  <c r="K93" s="1"/>
  <c r="L88"/>
  <c r="L87" s="1"/>
  <c r="L86" s="1"/>
  <c r="L72"/>
  <c r="L71" s="1"/>
  <c r="L70" s="1"/>
  <c r="L69" s="1"/>
  <c r="L68" s="1"/>
  <c r="D16" i="20" s="1"/>
  <c r="K67" i="57"/>
  <c r="I67"/>
  <c r="L66"/>
  <c r="J66"/>
  <c r="H66"/>
  <c r="H62" s="1"/>
  <c r="G66"/>
  <c r="L65"/>
  <c r="L64" s="1"/>
  <c r="L63" s="1"/>
  <c r="G62"/>
  <c r="K60"/>
  <c r="K59" s="1"/>
  <c r="I60"/>
  <c r="L59"/>
  <c r="J59"/>
  <c r="I55"/>
  <c r="H51"/>
  <c r="K49"/>
  <c r="I49"/>
  <c r="L48"/>
  <c r="L47" s="1"/>
  <c r="L46"/>
  <c r="J46"/>
  <c r="G43"/>
  <c r="L41"/>
  <c r="L40" s="1"/>
  <c r="L39" s="1"/>
  <c r="L38"/>
  <c r="L37" s="1"/>
  <c r="K36"/>
  <c r="I36"/>
  <c r="K35"/>
  <c r="I35"/>
  <c r="K34"/>
  <c r="I34"/>
  <c r="K33"/>
  <c r="I33"/>
  <c r="K32"/>
  <c r="I32"/>
  <c r="L31"/>
  <c r="K30"/>
  <c r="I30"/>
  <c r="J29"/>
  <c r="H25"/>
  <c r="G25"/>
  <c r="K24"/>
  <c r="I24"/>
  <c r="K23"/>
  <c r="I23"/>
  <c r="K21"/>
  <c r="J20"/>
  <c r="J19" s="1"/>
  <c r="I16"/>
  <c r="H16"/>
  <c r="K15"/>
  <c r="K14"/>
  <c r="I14"/>
  <c r="J13"/>
  <c r="J12" s="1"/>
  <c r="J11"/>
  <c r="J10" s="1"/>
  <c r="J9" s="1"/>
  <c r="G11"/>
  <c r="G10" s="1"/>
  <c r="G9" s="1"/>
  <c r="H10"/>
  <c r="L89" i="51"/>
  <c r="L88" s="1"/>
  <c r="L94"/>
  <c r="L93" s="1"/>
  <c r="L99" i="57" l="1"/>
  <c r="K101"/>
  <c r="M43"/>
  <c r="E12" i="20" s="1"/>
  <c r="J28" i="57"/>
  <c r="J27" s="1"/>
  <c r="J18"/>
  <c r="J17" s="1"/>
  <c r="J16" s="1"/>
  <c r="L29"/>
  <c r="L28" s="1"/>
  <c r="L27" s="1"/>
  <c r="M29"/>
  <c r="M28" s="1"/>
  <c r="M27" s="1"/>
  <c r="M26" s="1"/>
  <c r="M25" s="1"/>
  <c r="J62"/>
  <c r="J61" s="1"/>
  <c r="J65"/>
  <c r="J64" s="1"/>
  <c r="J63" s="1"/>
  <c r="E10" i="20"/>
  <c r="J43" i="57"/>
  <c r="J45"/>
  <c r="J44" s="1"/>
  <c r="K120"/>
  <c r="K46"/>
  <c r="H8"/>
  <c r="H122" s="1"/>
  <c r="H124" s="1"/>
  <c r="M20"/>
  <c r="M19" s="1"/>
  <c r="M18" s="1"/>
  <c r="M17" s="1"/>
  <c r="M105"/>
  <c r="E31" i="20"/>
  <c r="E30" s="1"/>
  <c r="K22" i="57"/>
  <c r="L20"/>
  <c r="I117"/>
  <c r="K31"/>
  <c r="M9"/>
  <c r="E8" i="20" s="1"/>
  <c r="M98" i="57"/>
  <c r="M97" s="1"/>
  <c r="M96" s="1"/>
  <c r="M95" s="1"/>
  <c r="M94" s="1"/>
  <c r="L45"/>
  <c r="L44" s="1"/>
  <c r="G8"/>
  <c r="G122" s="1"/>
  <c r="L116"/>
  <c r="M54"/>
  <c r="M53" s="1"/>
  <c r="M52" s="1"/>
  <c r="M51" s="1"/>
  <c r="M50" s="1"/>
  <c r="E13" i="20" s="1"/>
  <c r="L110" i="57"/>
  <c r="L109" s="1"/>
  <c r="L108" s="1"/>
  <c r="L107" s="1"/>
  <c r="L106" s="1"/>
  <c r="I106" s="1"/>
  <c r="I15"/>
  <c r="I31"/>
  <c r="L43"/>
  <c r="K66"/>
  <c r="K65" s="1"/>
  <c r="K64" s="1"/>
  <c r="K63" s="1"/>
  <c r="L91"/>
  <c r="L90" s="1"/>
  <c r="L85" s="1"/>
  <c r="M62"/>
  <c r="L87" i="51"/>
  <c r="L86" s="1"/>
  <c r="L85" s="1"/>
  <c r="C22" i="20" s="1"/>
  <c r="C19" s="1"/>
  <c r="M85" i="57"/>
  <c r="M84" s="1"/>
  <c r="M83" s="1"/>
  <c r="L13"/>
  <c r="I46"/>
  <c r="L62"/>
  <c r="D15" i="20" s="1"/>
  <c r="D14" s="1"/>
  <c r="I66" i="57"/>
  <c r="I101"/>
  <c r="L103"/>
  <c r="L97" s="1"/>
  <c r="L96" s="1"/>
  <c r="L95" s="1"/>
  <c r="L94" s="1"/>
  <c r="J118"/>
  <c r="L106" i="51"/>
  <c r="J26" i="57" l="1"/>
  <c r="J25" s="1"/>
  <c r="L54"/>
  <c r="K54" s="1"/>
  <c r="K44"/>
  <c r="K56"/>
  <c r="L26"/>
  <c r="L25" s="1"/>
  <c r="D10" i="20" s="1"/>
  <c r="K27" i="57"/>
  <c r="L53"/>
  <c r="M16"/>
  <c r="M61"/>
  <c r="E15" i="20"/>
  <c r="E14" s="1"/>
  <c r="K43" i="57"/>
  <c r="D12" i="20"/>
  <c r="K106" i="57"/>
  <c r="K105" s="1"/>
  <c r="D31" i="20"/>
  <c r="L93" i="57"/>
  <c r="D27" i="20"/>
  <c r="D26" s="1"/>
  <c r="M82" i="57"/>
  <c r="E22" i="20"/>
  <c r="E19" s="1"/>
  <c r="M93" i="57"/>
  <c r="M122" s="1"/>
  <c r="E27" i="20"/>
  <c r="E26" s="1"/>
  <c r="M8" i="57"/>
  <c r="I116"/>
  <c r="L115"/>
  <c r="L114" s="1"/>
  <c r="I43"/>
  <c r="L84"/>
  <c r="K85"/>
  <c r="I85"/>
  <c r="I56"/>
  <c r="K118"/>
  <c r="J117"/>
  <c r="K117" s="1"/>
  <c r="J116"/>
  <c r="K116" s="1"/>
  <c r="K29"/>
  <c r="I29"/>
  <c r="K62"/>
  <c r="I62"/>
  <c r="L61"/>
  <c r="K20"/>
  <c r="L19"/>
  <c r="I13"/>
  <c r="L12"/>
  <c r="K13"/>
  <c r="L11" l="1"/>
  <c r="K12"/>
  <c r="L18"/>
  <c r="K19"/>
  <c r="J8"/>
  <c r="J122" s="1"/>
  <c r="J124"/>
  <c r="I54"/>
  <c r="K61"/>
  <c r="L83"/>
  <c r="K83" s="1"/>
  <c r="K82" s="1"/>
  <c r="K84"/>
  <c r="L52"/>
  <c r="K53"/>
  <c r="E9" i="20"/>
  <c r="D22"/>
  <c r="D19" s="1"/>
  <c r="L113" i="57"/>
  <c r="I114"/>
  <c r="K114"/>
  <c r="K11"/>
  <c r="I11"/>
  <c r="L10"/>
  <c r="K18"/>
  <c r="L17"/>
  <c r="K28"/>
  <c r="I28"/>
  <c r="L82" l="1"/>
  <c r="D17" i="53"/>
  <c r="I83" i="57"/>
  <c r="L51"/>
  <c r="K52"/>
  <c r="E7" i="20"/>
  <c r="E34" s="1"/>
  <c r="L105" i="57"/>
  <c r="D32" i="20"/>
  <c r="D30" s="1"/>
  <c r="L101" i="51"/>
  <c r="L100" s="1"/>
  <c r="K26" i="57"/>
  <c r="I26"/>
  <c r="K17"/>
  <c r="L16"/>
  <c r="D9" i="20" s="1"/>
  <c r="K10" i="57"/>
  <c r="L9"/>
  <c r="I10"/>
  <c r="L113" i="51"/>
  <c r="L42"/>
  <c r="L41" s="1"/>
  <c r="L40" s="1"/>
  <c r="L99" l="1"/>
  <c r="L98" s="1"/>
  <c r="L97" s="1"/>
  <c r="K100"/>
  <c r="K99" s="1"/>
  <c r="K98" s="1"/>
  <c r="K97" s="1"/>
  <c r="K96" s="1"/>
  <c r="L112"/>
  <c r="K113"/>
  <c r="K51" i="57"/>
  <c r="K50" s="1"/>
  <c r="G51"/>
  <c r="I51"/>
  <c r="L50"/>
  <c r="D13" i="20" s="1"/>
  <c r="D8"/>
  <c r="D7" s="1"/>
  <c r="D34" s="1"/>
  <c r="K16" i="57"/>
  <c r="I9"/>
  <c r="K9"/>
  <c r="L8"/>
  <c r="K25"/>
  <c r="I25"/>
  <c r="L120" i="51"/>
  <c r="L119" s="1"/>
  <c r="L118" s="1"/>
  <c r="L117" s="1"/>
  <c r="L72"/>
  <c r="L49"/>
  <c r="L48" s="1"/>
  <c r="L111" l="1"/>
  <c r="K112"/>
  <c r="L71"/>
  <c r="L70" s="1"/>
  <c r="L69" s="1"/>
  <c r="L68" s="1"/>
  <c r="C16" i="20" s="1"/>
  <c r="K72" i="51"/>
  <c r="K71" s="1"/>
  <c r="K70" s="1"/>
  <c r="K69" s="1"/>
  <c r="K68" s="1"/>
  <c r="K8" i="57"/>
  <c r="I8"/>
  <c r="K122" l="1"/>
  <c r="L110" i="51"/>
  <c r="K111"/>
  <c r="C17" i="53"/>
  <c r="I122" i="57"/>
  <c r="H25" i="18"/>
  <c r="L109" i="51" l="1"/>
  <c r="C31" i="20" s="1"/>
  <c r="K110" i="51"/>
  <c r="L39"/>
  <c r="L38" s="1"/>
  <c r="C11" i="20" s="1"/>
  <c r="L84" i="51"/>
  <c r="G25" i="19" l="1"/>
  <c r="F25"/>
  <c r="J59" i="51"/>
  <c r="I60"/>
  <c r="L57"/>
  <c r="L55" s="1"/>
  <c r="L54" s="1"/>
  <c r="K55" l="1"/>
  <c r="K57"/>
  <c r="J54"/>
  <c r="J53" s="1"/>
  <c r="J52" s="1"/>
  <c r="J51" s="1"/>
  <c r="K59"/>
  <c r="G8" i="18"/>
  <c r="L53" i="51" l="1"/>
  <c r="L52" s="1"/>
  <c r="K54"/>
  <c r="K53" s="1"/>
  <c r="L32"/>
  <c r="L23"/>
  <c r="L12"/>
  <c r="L11" s="1"/>
  <c r="L10" s="1"/>
  <c r="J123"/>
  <c r="J122" s="1"/>
  <c r="J121" s="1"/>
  <c r="J117"/>
  <c r="J84"/>
  <c r="J66"/>
  <c r="J47"/>
  <c r="J30"/>
  <c r="J21"/>
  <c r="J20" s="1"/>
  <c r="J19" s="1"/>
  <c r="J13"/>
  <c r="J11"/>
  <c r="J10" s="1"/>
  <c r="J9" s="1"/>
  <c r="D26" i="19"/>
  <c r="D25" s="1"/>
  <c r="D18"/>
  <c r="D12"/>
  <c r="D10"/>
  <c r="D7" s="1"/>
  <c r="G9" i="18"/>
  <c r="G11"/>
  <c r="G13"/>
  <c r="G14"/>
  <c r="G15"/>
  <c r="G18"/>
  <c r="G19"/>
  <c r="G21"/>
  <c r="G22"/>
  <c r="G23"/>
  <c r="G27"/>
  <c r="G28"/>
  <c r="G29"/>
  <c r="G30"/>
  <c r="G31"/>
  <c r="F26"/>
  <c r="F25" s="1"/>
  <c r="F24" s="1"/>
  <c r="F20"/>
  <c r="F17"/>
  <c r="F12"/>
  <c r="F10"/>
  <c r="K32" i="51" l="1"/>
  <c r="L30"/>
  <c r="K23"/>
  <c r="L21"/>
  <c r="F7" i="18"/>
  <c r="D17" i="19"/>
  <c r="D6" s="1"/>
  <c r="L20" i="51"/>
  <c r="L19" s="1"/>
  <c r="L51"/>
  <c r="F16" i="18"/>
  <c r="J44" i="51"/>
  <c r="J46"/>
  <c r="J45" s="1"/>
  <c r="J29"/>
  <c r="J28" s="1"/>
  <c r="J65"/>
  <c r="J64" s="1"/>
  <c r="J63" s="1"/>
  <c r="J62"/>
  <c r="J61" s="1"/>
  <c r="J18"/>
  <c r="J17" s="1"/>
  <c r="F6" i="18"/>
  <c r="F32" s="1"/>
  <c r="J119" i="51"/>
  <c r="J120"/>
  <c r="D24" i="19"/>
  <c r="D32" l="1"/>
  <c r="C13" i="20"/>
  <c r="J27" i="51"/>
  <c r="J26" s="1"/>
  <c r="J8" s="1"/>
  <c r="J125" s="1"/>
  <c r="K25"/>
  <c r="I25"/>
  <c r="K24"/>
  <c r="I24"/>
  <c r="K105"/>
  <c r="K103"/>
  <c r="K102" s="1"/>
  <c r="K86"/>
  <c r="K85" s="1"/>
  <c r="K56"/>
  <c r="K50"/>
  <c r="K49" s="1"/>
  <c r="K48" s="1"/>
  <c r="K37"/>
  <c r="K36"/>
  <c r="K35"/>
  <c r="K34"/>
  <c r="K33"/>
  <c r="K31"/>
  <c r="K22"/>
  <c r="K15"/>
  <c r="K14"/>
  <c r="G24" i="19"/>
  <c r="G17"/>
  <c r="G12"/>
  <c r="G10"/>
  <c r="E31"/>
  <c r="E30"/>
  <c r="E29"/>
  <c r="E28"/>
  <c r="E27"/>
  <c r="E23"/>
  <c r="E22"/>
  <c r="E21"/>
  <c r="E20"/>
  <c r="E19"/>
  <c r="E16"/>
  <c r="E15"/>
  <c r="E14"/>
  <c r="E13"/>
  <c r="E11"/>
  <c r="E9"/>
  <c r="E8"/>
  <c r="E31" i="18"/>
  <c r="E30"/>
  <c r="E29"/>
  <c r="E28"/>
  <c r="E27"/>
  <c r="E23"/>
  <c r="E22"/>
  <c r="E21"/>
  <c r="E19"/>
  <c r="E18"/>
  <c r="E15"/>
  <c r="E14"/>
  <c r="E13"/>
  <c r="E11"/>
  <c r="E9"/>
  <c r="E8"/>
  <c r="D26"/>
  <c r="D25" s="1"/>
  <c r="D24" s="1"/>
  <c r="D20"/>
  <c r="D17"/>
  <c r="D12"/>
  <c r="D10"/>
  <c r="D16" l="1"/>
  <c r="D7"/>
  <c r="G7" i="19"/>
  <c r="D6" i="18" l="1"/>
  <c r="D32" s="1"/>
  <c r="G6" i="19"/>
  <c r="G32" s="1"/>
  <c r="H52" i="51"/>
  <c r="E18" i="19" l="1"/>
  <c r="H20" i="18"/>
  <c r="H16" s="1"/>
  <c r="E20" l="1"/>
  <c r="G20"/>
  <c r="E17"/>
  <c r="G17"/>
  <c r="C33" i="20" l="1"/>
  <c r="K123" i="51"/>
  <c r="L116"/>
  <c r="L108" s="1"/>
  <c r="K84"/>
  <c r="G17" i="53"/>
  <c r="F17"/>
  <c r="F16"/>
  <c r="F19" i="52"/>
  <c r="E19"/>
  <c r="E18"/>
  <c r="E17"/>
  <c r="G15"/>
  <c r="G14"/>
  <c r="K74" i="51" l="1"/>
  <c r="C32" i="20"/>
  <c r="C30" s="1"/>
  <c r="K101" i="51"/>
  <c r="G16" i="52"/>
  <c r="K117" i="51"/>
  <c r="L47"/>
  <c r="L46" s="1"/>
  <c r="L45" s="1"/>
  <c r="L29"/>
  <c r="L28" s="1"/>
  <c r="L27" s="1"/>
  <c r="L26" s="1"/>
  <c r="I17"/>
  <c r="H17"/>
  <c r="I124"/>
  <c r="I123"/>
  <c r="H120"/>
  <c r="H119" s="1"/>
  <c r="G120"/>
  <c r="G119" s="1"/>
  <c r="G117"/>
  <c r="G109" s="1"/>
  <c r="I105"/>
  <c r="I104"/>
  <c r="I103"/>
  <c r="I87"/>
  <c r="I85"/>
  <c r="H66"/>
  <c r="H62" s="1"/>
  <c r="G66"/>
  <c r="G62" s="1"/>
  <c r="I57"/>
  <c r="I56"/>
  <c r="I55"/>
  <c r="I50"/>
  <c r="G44"/>
  <c r="I37"/>
  <c r="I36"/>
  <c r="I35"/>
  <c r="I34"/>
  <c r="I33"/>
  <c r="I32"/>
  <c r="I31"/>
  <c r="H26"/>
  <c r="G26"/>
  <c r="I15"/>
  <c r="I14"/>
  <c r="G11"/>
  <c r="G10" s="1"/>
  <c r="G9" s="1"/>
  <c r="H10"/>
  <c r="C10" i="20" l="1"/>
  <c r="K26" i="51"/>
  <c r="I47"/>
  <c r="L96"/>
  <c r="C27" i="20"/>
  <c r="C26" s="1"/>
  <c r="I11" i="51"/>
  <c r="K11"/>
  <c r="I13"/>
  <c r="K13"/>
  <c r="K21"/>
  <c r="L44"/>
  <c r="C12" i="20" s="1"/>
  <c r="K47" i="51"/>
  <c r="K46" s="1"/>
  <c r="K45" s="1"/>
  <c r="I30"/>
  <c r="K30"/>
  <c r="K109"/>
  <c r="K108" s="1"/>
  <c r="K67"/>
  <c r="H117"/>
  <c r="H109" s="1"/>
  <c r="I109" s="1"/>
  <c r="L66"/>
  <c r="G8"/>
  <c r="H8"/>
  <c r="I44" l="1"/>
  <c r="K66"/>
  <c r="K65" s="1"/>
  <c r="K64" s="1"/>
  <c r="K63" s="1"/>
  <c r="L65"/>
  <c r="L64" s="1"/>
  <c r="L63" s="1"/>
  <c r="I117"/>
  <c r="L9"/>
  <c r="K10"/>
  <c r="K44"/>
  <c r="L18"/>
  <c r="K19"/>
  <c r="K29"/>
  <c r="K28" s="1"/>
  <c r="K122"/>
  <c r="G52"/>
  <c r="K52"/>
  <c r="K51" s="1"/>
  <c r="I67"/>
  <c r="L62"/>
  <c r="L61" s="1"/>
  <c r="I52"/>
  <c r="I29"/>
  <c r="I122"/>
  <c r="I10"/>
  <c r="C8" i="20" l="1"/>
  <c r="K9" i="51"/>
  <c r="C15" i="20"/>
  <c r="C14" s="1"/>
  <c r="G30" s="1"/>
  <c r="I9" i="51"/>
  <c r="L17"/>
  <c r="C9" i="20" s="1"/>
  <c r="C7" s="1"/>
  <c r="C34" s="1"/>
  <c r="K18" i="51"/>
  <c r="K27"/>
  <c r="K121"/>
  <c r="K62"/>
  <c r="K61" s="1"/>
  <c r="G125"/>
  <c r="I66"/>
  <c r="I62"/>
  <c r="I121"/>
  <c r="I27"/>
  <c r="L8" l="1"/>
  <c r="L125" s="1"/>
  <c r="G31" i="20"/>
  <c r="K119" i="51"/>
  <c r="K17"/>
  <c r="I120"/>
  <c r="K120"/>
  <c r="H125"/>
  <c r="H127" s="1"/>
  <c r="I26"/>
  <c r="I119"/>
  <c r="K8" l="1"/>
  <c r="K125" s="1"/>
  <c r="I8"/>
  <c r="I125" l="1"/>
  <c r="H12" i="19"/>
  <c r="H10"/>
  <c r="H17"/>
  <c r="H26"/>
  <c r="H25" s="1"/>
  <c r="H7" l="1"/>
  <c r="H6" l="1"/>
  <c r="H32" s="1"/>
  <c r="I12" i="18"/>
  <c r="H12"/>
  <c r="F12" i="19"/>
  <c r="E12" s="1"/>
  <c r="F10"/>
  <c r="E10" s="1"/>
  <c r="F17"/>
  <c r="E17" s="1"/>
  <c r="E26"/>
  <c r="I7" i="18"/>
  <c r="I10"/>
  <c r="I16"/>
  <c r="I26"/>
  <c r="I25" s="1"/>
  <c r="H10"/>
  <c r="E26" l="1"/>
  <c r="G26"/>
  <c r="E16"/>
  <c r="G16"/>
  <c r="E10"/>
  <c r="G10"/>
  <c r="E12"/>
  <c r="G12"/>
  <c r="F7" i="19"/>
  <c r="E7" s="1"/>
  <c r="G25" i="18"/>
  <c r="H7"/>
  <c r="H6" s="1"/>
  <c r="H32" s="1"/>
  <c r="I6"/>
  <c r="I32" s="1"/>
  <c r="E7" l="1"/>
  <c r="G7"/>
  <c r="H24"/>
  <c r="E25"/>
  <c r="F24" i="19"/>
  <c r="E24" s="1"/>
  <c r="E25"/>
  <c r="F6"/>
  <c r="F32" s="1"/>
  <c r="E6" l="1"/>
  <c r="G6" i="18"/>
  <c r="E24"/>
  <c r="G24"/>
  <c r="E6"/>
  <c r="E32" l="1"/>
  <c r="G32"/>
  <c r="E32" i="19"/>
</calcChain>
</file>

<file path=xl/sharedStrings.xml><?xml version="1.0" encoding="utf-8"?>
<sst xmlns="http://schemas.openxmlformats.org/spreadsheetml/2006/main" count="1859" uniqueCount="431">
  <si>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</si>
  <si>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</si>
  <si>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</si>
  <si>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</si>
  <si>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</si>
  <si>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</si>
  <si>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</si>
  <si>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</si>
  <si>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</si>
  <si>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</si>
  <si>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</si>
  <si>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</si>
  <si>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</si>
  <si>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</si>
  <si>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</si>
  <si>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</si>
  <si>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</si>
  <si>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</si>
  <si>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</si>
  <si>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</si>
  <si>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</si>
  <si>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</si>
  <si>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</si>
  <si>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</si>
  <si>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</si>
  <si>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</si>
  <si>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</si>
  <si>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</si>
  <si>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</si>
  <si>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</si>
  <si>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</si>
  <si>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</si>
  <si>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</si>
  <si>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</si>
  <si>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</si>
  <si>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</si>
  <si>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</si>
  <si>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</si>
  <si>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</si>
  <si>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</si>
  <si>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</si>
  <si>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</si>
  <si>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</si>
  <si>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</si>
  <si>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</si>
  <si>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НАЦИОНАЛЬНАЯ БЕЗОПАСНОСТЬ И ПРАВООХРАНИТЕЛЬНАЯ ДЕЯТЕЛЬНОСТЬ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</si>
  <si>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</si>
  <si>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</si>
  <si>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</si>
  <si>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</si>
  <si>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</si>
  <si>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</si>
  <si>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</si>
  <si>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</si>
  <si>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</si>
  <si>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</si>
  <si>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</si>
  <si>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</si>
  <si>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</si>
  <si>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</si>
  <si>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0300</t>
  </si>
  <si>
    <t>0309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</si>
  <si>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</si>
  <si>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</si>
  <si>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</si>
  <si>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</si>
  <si>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</si>
  <si>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</si>
  <si>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</si>
  <si>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</si>
  <si>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</si>
  <si>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</si>
  <si>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0707</t>
  </si>
  <si>
    <t>0800</t>
  </si>
  <si>
    <t>0801</t>
  </si>
  <si>
    <t>ФИЗИЧЕСКАЯ КУЛЬТУРА И СПОРТ</t>
  </si>
  <si>
    <t>1100</t>
  </si>
  <si>
    <t>Массовый спорт</t>
  </si>
  <si>
    <t>1102</t>
  </si>
  <si>
    <t>Другие вопросы в области физической культуры и спорта</t>
  </si>
  <si>
    <t>1105</t>
  </si>
  <si>
    <t>0102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</si>
  <si>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</si>
  <si>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</si>
  <si>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(тыс. рублей)</t>
  </si>
  <si>
    <t>1 06 01000 00 0000 110</t>
  </si>
  <si>
    <t>1 06 06000 00 0000 110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</si>
  <si>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</si>
  <si>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</si>
  <si>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</si>
  <si>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</si>
  <si>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</si>
  <si>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</si>
  <si>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</si>
  <si>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</si>
  <si>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</si>
  <si>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</si>
  <si>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</si>
  <si>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</si>
  <si>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</si>
  <si>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</si>
  <si>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</si>
  <si>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</si>
  <si>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</si>
  <si>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</si>
  <si>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</si>
  <si>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</si>
  <si>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</si>
  <si>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</si>
  <si>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</si>
  <si>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</si>
  <si>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</si>
  <si>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</si>
  <si>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</si>
  <si>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</si>
  <si>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</si>
  <si>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</si>
  <si>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</si>
  <si>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</si>
  <si>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</si>
  <si>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</si>
  <si>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</si>
  <si>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</si>
  <si>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Физическая культура и спорт</t>
  </si>
  <si>
    <t>Условно утверждаемые расходы</t>
  </si>
  <si>
    <t>99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</si>
  <si>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</si>
  <si>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</si>
  <si>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</si>
  <si>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</si>
  <si>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</si>
  <si>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</si>
  <si>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</si>
  <si>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</si>
  <si>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</si>
  <si>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Прочие доходы от оказания платных услуг (работ) получателями средств бюджетов поселений</t>
  </si>
  <si>
    <t>1 17 14030 10 0000 180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</si>
  <si>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</si>
  <si>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</si>
  <si>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</si>
  <si>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</si>
  <si>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</si>
  <si>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</si>
  <si>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</si>
  <si>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</si>
  <si>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</si>
  <si>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</si>
  <si>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</si>
  <si>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</si>
  <si>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</si>
  <si>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</si>
  <si>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</si>
  <si>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</si>
  <si>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</si>
  <si>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</si>
  <si>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</si>
  <si>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</si>
  <si>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</si>
  <si>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</si>
  <si>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</si>
  <si>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</si>
  <si>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</si>
  <si>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</si>
  <si>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</si>
  <si>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</si>
  <si>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</si>
  <si>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</si>
  <si>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</si>
  <si>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</si>
  <si>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</si>
  <si>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</si>
  <si>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</si>
  <si>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</si>
  <si>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</si>
  <si>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</si>
  <si>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</si>
  <si>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</si>
  <si>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</si>
  <si>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</si>
  <si>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</si>
  <si>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</si>
  <si>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</si>
  <si>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</si>
  <si>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</si>
  <si>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</si>
  <si>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</si>
  <si>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</si>
  <si>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</si>
  <si>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</si>
  <si>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</si>
  <si>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2 02 02021 10 0000 151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</si>
  <si>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</si>
  <si>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</si>
  <si>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</si>
  <si>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</si>
  <si>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</si>
  <si>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</si>
  <si>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</si>
  <si>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</si>
  <si>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</si>
  <si>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</si>
  <si>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000 </t>
  </si>
  <si>
    <t>129</t>
  </si>
  <si>
    <t>Фонд оплаты труда казенных учреждений</t>
  </si>
  <si>
    <t>119</t>
  </si>
  <si>
    <t>Итого с учетом изменений 2016 год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</si>
  <si>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</si>
  <si>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</si>
  <si>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</si>
  <si>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</si>
  <si>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</si>
  <si>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</si>
  <si>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</si>
  <si>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</si>
  <si>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ФБ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</si>
  <si>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</si>
  <si>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</si>
  <si>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</si>
  <si>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</si>
  <si>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</si>
  <si>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</si>
  <si>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</si>
  <si>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</si>
  <si>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</si>
  <si>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</si>
  <si>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</si>
  <si>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</si>
  <si>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</si>
  <si>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</si>
  <si>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</si>
  <si>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</si>
  <si>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13</t>
  </si>
  <si>
    <t>Другие общегосударственные вопросы</t>
  </si>
  <si>
    <t>870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</si>
  <si>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</si>
  <si>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</si>
  <si>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</si>
  <si>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2018 утв.</t>
  </si>
  <si>
    <t>Изменение + -</t>
  </si>
  <si>
    <t>0113</t>
  </si>
  <si>
    <t>99 0 00 99999</t>
  </si>
  <si>
    <t>Национальная безопасность и правоохранительная деятельность</t>
  </si>
  <si>
    <t>09</t>
  </si>
  <si>
    <t xml:space="preserve"> 2 02 40000 00 0000 150</t>
  </si>
  <si>
    <t>2 02 10000 00 0000 150</t>
  </si>
  <si>
    <t>ДРУГИЕ ОБЩЕГОСУДАРСТВЕННЫЕ ВОПРОСЫ</t>
  </si>
  <si>
    <t>99 0 02 00101</t>
  </si>
  <si>
    <t>01 0 Л0 00101</t>
  </si>
  <si>
    <t>01 1 02 00202</t>
  </si>
  <si>
    <t>01 2 02 00207</t>
  </si>
  <si>
    <t>01 2 01 00209</t>
  </si>
  <si>
    <t>01 3 01 00101</t>
  </si>
  <si>
    <t>01 3 02 00201</t>
  </si>
  <si>
    <t>01 3 02 00101</t>
  </si>
  <si>
    <t>01 0 Л0 00102</t>
  </si>
  <si>
    <t>2023 год</t>
  </si>
  <si>
    <t>99 0 04 00203</t>
  </si>
  <si>
    <t>880</t>
  </si>
  <si>
    <t>Непрограммные направления деятельности</t>
  </si>
  <si>
    <t>99 0 00  00000</t>
  </si>
  <si>
    <t>Глава муниципального образования</t>
  </si>
  <si>
    <t>99 0 01  00000</t>
  </si>
  <si>
    <t>Материально-техническое обеспечение функций органов местного самоуправления</t>
  </si>
  <si>
    <t>99 0 01  00100</t>
  </si>
  <si>
    <t>Расходы на выплаты работникам и обеспечение функций органов местного самоуправления и учреждений</t>
  </si>
  <si>
    <t>99 0 01  00101</t>
  </si>
  <si>
    <t>99 0 02  00000</t>
  </si>
  <si>
    <t>Расходы на обеспечение функций Председателя представительного органа муниципального образования</t>
  </si>
  <si>
    <t>99 0 02  00100</t>
  </si>
  <si>
    <t>99 0 02  00101</t>
  </si>
  <si>
    <t>01 0 Л0 00100</t>
  </si>
  <si>
    <t>Резервные средства</t>
  </si>
  <si>
    <t xml:space="preserve">Прочая закупка товаров, работ и услуг для обеспечения государственных (муниципальных) нужд 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</si>
  <si>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</si>
  <si>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</si>
  <si>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</si>
  <si>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01 2 02 00202</t>
  </si>
  <si>
    <t>Другие вопросы в области национальной безопасности и правоохранительной деятельности</t>
  </si>
  <si>
    <t>14</t>
  </si>
  <si>
    <t>01 2 01 00200</t>
  </si>
  <si>
    <t>01 2 01 00000</t>
  </si>
  <si>
    <t>Развитие культуры и молодежной политики</t>
  </si>
  <si>
    <t>01 3 00 00000</t>
  </si>
  <si>
    <t>01 3 01 00000</t>
  </si>
  <si>
    <t>01 3 01 00100</t>
  </si>
  <si>
    <t>Расходы на обеспечение функций Администрации МО «Кош-Агачское сельское поселение» (в части обеспечения твердым топливом)</t>
  </si>
  <si>
    <t>01 3 01 R2992</t>
  </si>
  <si>
    <t>01 3 02 00100</t>
  </si>
  <si>
    <t xml:space="preserve"> 2 02 25555 10 0000 150</t>
  </si>
  <si>
    <t>01 0 00 00000</t>
  </si>
  <si>
    <t>01 0 Л0 00000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</si>
  <si>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</si>
  <si>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</si>
  <si>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</si>
  <si>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>01 1 02 00000</t>
  </si>
  <si>
    <t xml:space="preserve">Организация и проведение мероприятий в сфере финансов </t>
  </si>
  <si>
    <t>01 1 02 00200</t>
  </si>
  <si>
    <t>01 2 00 00000</t>
  </si>
  <si>
    <t>Обеспечение проведения выборов и референдумов</t>
  </si>
  <si>
    <t xml:space="preserve">Организация и проведение мероприятий </t>
  </si>
  <si>
    <t>Расходы на проведение выборов</t>
  </si>
  <si>
    <t>99 0 00 00000</t>
  </si>
  <si>
    <t>99 0 04 00000</t>
  </si>
  <si>
    <t>99 0 04 00200</t>
  </si>
  <si>
    <t>Основное мероприятие "Обеспечение безопасности населения"</t>
  </si>
  <si>
    <t>Профилактика экстремизма и терроризма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</si>
  <si>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</si>
  <si>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</si>
  <si>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Повышение уровня благоустройства на территории МО</t>
  </si>
  <si>
    <t>Подпрограмма "Развитие социально-культурной сферы"</t>
  </si>
  <si>
    <t xml:space="preserve">Материально-техническое обеспечение в сфере молодежной политики </t>
  </si>
  <si>
    <t>Развитие физической культуры и спорта</t>
  </si>
  <si>
    <t xml:space="preserve">Организация и проведение мероприятий в сфере физической культуры </t>
  </si>
  <si>
    <t>01 3 02 00000</t>
  </si>
  <si>
    <t>01 3 02 00200</t>
  </si>
  <si>
    <t>ОБАЗОВАНИЕ</t>
  </si>
  <si>
    <t>0314</t>
  </si>
  <si>
    <t>Софинансирование расходных обязательств субьектов Российской Федерации, связанных с реализацией федеральной целевой программы "Увековечение памяти погибших при защите Отечества на 2019-2024 годы" (установка мемориальных знаков (субсидии)</t>
  </si>
  <si>
    <t>01 2 F2 55550</t>
  </si>
  <si>
    <t>Реализация программ формирования современной городской среды (субсидии)</t>
  </si>
  <si>
    <t>Основное мероприятие "Реализация регионального проекта "Формирование комфортной городской среды"</t>
  </si>
  <si>
    <t>01 2 F2 00000</t>
  </si>
  <si>
    <t>0107</t>
  </si>
  <si>
    <t>Проведение выборов</t>
  </si>
  <si>
    <t>801 01 05 00 00 00 0000 000</t>
  </si>
  <si>
    <t>Изменение остатков средств на счетах по учету средств бюджета</t>
  </si>
  <si>
    <t>в том числе:</t>
  </si>
  <si>
    <t>000 01 00 00 00 00 0000 000</t>
  </si>
  <si>
    <t>Источники внутреннего финансирования  дефицита бюджета:</t>
  </si>
  <si>
    <t>Дефицит бюджета</t>
  </si>
  <si>
    <t>Сумма, тыс. руб. 2023 год</t>
  </si>
  <si>
    <t>Код бюджетной классификации</t>
  </si>
  <si>
    <t xml:space="preserve"> (тыс. рублей) </t>
  </si>
  <si>
    <t>Источники финансирования дефицита бюджета администрации муниципального образования Кош-Агачское сельское поселение</t>
  </si>
  <si>
    <t>Перечень главных администраторов доходов бюджета муниципального образования Кош-Агачское сельское поселение</t>
  </si>
  <si>
    <t xml:space="preserve">                                                                         Администрация МО Кош-Агачское сельское поселение</t>
  </si>
  <si>
    <t>Доходы  бюджета муниципального образования Кош-Агачское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</si>
  <si>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Кош-Агачское сельское поселение в пределах компетенции главных администраторов доходов  бюджета муниципального образования "Село Кош-Агач".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</si>
  <si>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источников финансирования дефицита бюджета муниципального образования Кош-Агачское сельское поселение</t>
  </si>
  <si>
    <t>АДМИНИСТРАЦИЯ МУНИЦИПАЛЬНОГО ОБРАЗОВАНИЯ Кош-Агачское сельское поселение</t>
  </si>
  <si>
    <t>Сумма, тыс. руб. 2024 год</t>
  </si>
  <si>
    <t>2024 год</t>
  </si>
  <si>
    <t>Администрация МО Кош-Агачское сельское поселение</t>
  </si>
  <si>
    <t>Муниципальная программа "Комплексное развитие территорий МО Кош-Агачское сельское поселение"</t>
  </si>
  <si>
    <t>Повышение эффективности деятельности Администрации муниципального образования Кош-Агачское сельское поселение</t>
  </si>
  <si>
    <t>Материально-техническое обеспечение Администрации МО Кош-Агачское сельское поселение в рамках муниципальной программы  "Комплексное развитие территории МО Кош-Агачское сельское поселение</t>
  </si>
  <si>
    <t>Проведение выборов в муниципальном образовании Кош-Агачское сельское поселение</t>
  </si>
  <si>
    <t>Специальные расходы муниципального образования Кош-Агачское сельское поселение</t>
  </si>
  <si>
    <t>Резервные фонды администрации МО Кош-Агачское сельское поселение</t>
  </si>
  <si>
    <t xml:space="preserve">Материально-техническое обеспечение Администрации МО Кош-Агачское сельское поселение </t>
  </si>
  <si>
    <t xml:space="preserve">1 14 06025 10 0000 430
</t>
  </si>
  <si>
    <t>1 14 00000 00 0000 000</t>
  </si>
  <si>
    <t>Доходы от продажи земельных участков, находящихся в государственной и муниципальной собственности</t>
  </si>
  <si>
    <t>Продажа земельных участков, находящихся в собственности сельских поселений (за исключением земельных участков муниципальных бюджетныъх и автономных учреждений)</t>
  </si>
  <si>
    <t>2022 утв.</t>
  </si>
  <si>
    <t>2023 утв.</t>
  </si>
  <si>
    <t>2 02 16001 10 0000 150</t>
  </si>
  <si>
    <t>2 02 16002 10 0000 150</t>
  </si>
  <si>
    <t>2 02 20298 10 0001 150</t>
  </si>
  <si>
    <t>2 02 20301 10 0001 150</t>
  </si>
  <si>
    <t>2 02 29999 10 0000 150</t>
  </si>
  <si>
    <t>2 02 30024 10 0000 150</t>
  </si>
  <si>
    <t xml:space="preserve">2 02 35118 10 0000 150   </t>
  </si>
  <si>
    <t>2 02 39999 10 0000 150</t>
  </si>
  <si>
    <t xml:space="preserve">2 02 40029 10 0000 150 </t>
  </si>
  <si>
    <t>2 02 49999 10 0000 150</t>
  </si>
  <si>
    <t>2 19 00000 10 0000 150</t>
  </si>
  <si>
    <t>2 02 02000 00 0000 150</t>
  </si>
  <si>
    <t>Материально-техническое обеспечение Администрации МО Кош-Агачское сельское поселение в рамках муниципальной программы  "Комплексное развитие территории МО Кош-Агачское сельское поселение"</t>
  </si>
  <si>
    <t>801  01 05 02 01 10 0000 510</t>
  </si>
  <si>
    <t>801  01 05 02 01 10 0000 610</t>
  </si>
  <si>
    <t>Сумма, тыс. руб. 2025 год</t>
  </si>
  <si>
    <t>Объем поступлений доходов в бюджет муниципального образования Кош-Агачское сельское поселение в 2023 году</t>
  </si>
  <si>
    <t xml:space="preserve"> 2023 год</t>
  </si>
  <si>
    <t>1 16 02020 02 0000 140</t>
  </si>
  <si>
    <t>Объем поступлений доходов в бюджет муниципального образования Кош-Агачское сельское поселение в 2024-2025годах</t>
  </si>
  <si>
    <t xml:space="preserve"> 2024 год </t>
  </si>
  <si>
    <t xml:space="preserve"> 2025 год </t>
  </si>
  <si>
    <t>Распределение
бюджетных ассигнований по разделам, подразделам классификации расходов бюджета муниципального образования Кош-Агачское сельское поселение   на 2023 год и на плановые период 2024-2025гг</t>
  </si>
  <si>
    <t>2025 год</t>
  </si>
  <si>
    <t>Ведомственная структура расходов бюджета муниципального образования Кош-Агачское сельское поселение на 2023 год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</si>
  <si>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</si>
  <si>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</si>
  <si>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04 </t>
  </si>
  <si>
    <t xml:space="preserve">05 </t>
  </si>
  <si>
    <t>01 1 04 00101</t>
  </si>
  <si>
    <t xml:space="preserve">Материально-техническое обеспечение в сфере сельского хозяйства </t>
  </si>
  <si>
    <t>Развитие сельского хозяйства</t>
  </si>
  <si>
    <t>Ведомственная структура расходов бюджета муниципального образования Кош-Агачское сельское поселение на 2024-2025 годы</t>
  </si>
  <si>
    <t>01 1 04 45300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</si>
  <si>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Кош-Агачское сельское поселениена 2023 год</t>
  </si>
  <si>
    <t>Распределение бюджетных ассигнований на реализацию муниципальных программ на 2023 год</t>
  </si>
  <si>
    <t>Распределение бюджетных ассигнований на реализацию муниципальных программ на 2024, 2025 годы</t>
  </si>
  <si>
    <t>2025год</t>
  </si>
  <si>
    <t>906</t>
  </si>
  <si>
    <t xml:space="preserve">1 16 00000 00 0000 000  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</si>
  <si>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</si>
  <si>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</si>
  <si>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Сельское хозяйство и рыболовство</t>
  </si>
  <si>
    <t>Национальная экономика</t>
  </si>
  <si>
    <t xml:space="preserve">Сельское хозяйство и рыболовство </t>
  </si>
  <si>
    <t>0400</t>
  </si>
  <si>
    <t>0405</t>
  </si>
  <si>
    <t>01 2 01 L2992</t>
  </si>
  <si>
    <t>1 2 01 L2992</t>
  </si>
  <si>
    <t>0 2 01 L2992</t>
  </si>
  <si>
    <t>0 1 04 45300</t>
  </si>
  <si>
    <t>2 2 01 L2992</t>
  </si>
  <si>
    <t>2024 утв.</t>
  </si>
  <si>
    <t>247</t>
  </si>
  <si>
    <t>Расходы на выплаты по оплате труда работников учреждений</t>
  </si>
  <si>
    <t>Взносы по обязательному социальному страхованию на выплаты по оплате труда работников и иные выплаты работникам  учреждений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</si>
  <si>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Кош-Агачское сельское поселениена 2024, 2025 годы</t>
  </si>
  <si>
    <t>2023\4 год</t>
  </si>
  <si>
    <t xml:space="preserve">Материально-техническое обеспечение работников в сфере молодежной политики </t>
  </si>
  <si>
    <t>Материально-техническое обеспечение работников в сфере сельского хозяйства</t>
  </si>
  <si>
    <t>Основное мероприятие "Реализация федеральной целевой программы "Увековечение памяти погибших при защите Отечества на 2019-2024 годы""</t>
  </si>
  <si>
    <t>Реализация программы "Увековечение памяти погибших при защите Отечества на 2019-2024 годы" (субсидии)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</si>
  <si>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«О  бюджете
муниципального образования Кош-Агачское сельское поселение
на 2023 год и на плановый период 2024 и 2025 годов»</t>
  </si>
  <si>
    <t xml:space="preserve">Приложение 6 к Решению сессии Совета депутатов  муниципального образования Кош-Агачское сельское поселение от 29.12.2022г. № 12-1 «О  бюджете муниципального образования Кош-Агачское сельское поселение на 2023 год и на плановый период 2024 и 2025 годов» </t>
  </si>
  <si>
    <t xml:space="preserve">Приложение 7 к Решению сессии Совета депутатов  муниципального образования Кош-Агачское сельское поселение от 29.12.2022г. № 12-1 «О  бюджете муниципального образования Кош-Агачское сельское поселение на 2023 год и на плановый период 2024 и 2025 годов» </t>
  </si>
  <si>
    <t xml:space="preserve">Приложение 8 к Решению сессии Совета депутатов  муниципального образования Кош-Агачское сельское поселение от 29.12.2022г. № 12-1 «О  бюджете муниципального образования Кош-Агачское сельское поселение на 2023 год и на плановый период 2024 и 2025 годов» </t>
  </si>
  <si>
    <t xml:space="preserve">Приложение 9 к Решению сессии Совета депутатов  муниципального образования Кош-Агачское сельское поселение от 29.12.2022г. № 12-1 «О  бюджете муниципального образования Кош-Агачское сельское поселение на 2023 год и на плановый период 2024 и 2025 годов» </t>
  </si>
  <si>
    <t xml:space="preserve">Приложение 10 к Решению сессии Совета депутатов  муниципального образования Кош-Агачское сельское поселение от 29.12.2022г. № 12-1 «О  бюджете муниципального образования Кош-Агачское сельское поселение на 2023 год и на плановый период 2024 и 2025 годов» </t>
  </si>
  <si>
    <t xml:space="preserve">Приложение 11                                                                                                                                                                                                                                          к 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 «О  бюджете
муниципального образования Кош-Агачское сельское поселение
на 2023 год и на плановый период 2024 и 2025 годов» </t>
  </si>
  <si>
    <t xml:space="preserve">Приложение 12                                                                                                                                                                                                                                          к 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 «О  бюджете
муниципального образования Кош-Агачское сельское поселение
на 2023 год и на плановый период 2024 и 2025 годов»  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</si>
  <si>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Совета депутатов муниципального образования                                                                                                     Кош-Агачское сельское поселение от 29.12.2022г. № 12-1                                                                        «О  бюджете муниципального образования Кош-Агачское сельское поселение
на 2023 год и на плановый период 2024 и 2025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</si>
  <si>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«О  бюджете
муниципального образования Кош-Агачское сельское поселение
на 2023 год и на плановый период 2024 и 2025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</si>
  <si>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«О  бюджете
муниципального образования Кош-Агачское сельское поселение
на 2023 год и на плановый период 2024 и 2025 годов»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</si>
  <si>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Кош-Агачское сельское поселение от 29.12.2022г. № 12-1 «О  бюджете
муниципального образования Кош-Агачское сельское поселение
на 2023 год и на плановый период 2024 и 2025 годов» </t>
  </si>
  <si>
    <t>Расходы на обеспечение функций Администрации МО Кош-Агачское сельское поселение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</si>
</sst>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  <numFmt numFmtId="169" formatCode="_-* #,##0.0\ _₽_-;\-* #,##0.0\ _₽_-;_-* &quot;-&quot;?\ _₽_-;_-@_-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91">
    <xf numFmtId="0" fontId="0" fillId="0" borderId="0" xfId="0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justify" vertical="top" wrapText="1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4" fontId="11" fillId="0" borderId="1" xfId="8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11" xfId="0" applyFont="1" applyFill="1" applyBorder="1" applyAlignment="1"/>
    <xf numFmtId="4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168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43" fontId="33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3" fontId="11" fillId="0" borderId="6" xfId="11" applyNumberFormat="1" applyFont="1" applyBorder="1" applyAlignment="1">
      <alignment horizontal="center"/>
    </xf>
    <xf numFmtId="49" fontId="11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43" fontId="11" fillId="0" borderId="1" xfId="0" applyNumberFormat="1" applyFont="1" applyFill="1" applyBorder="1" applyAlignment="1">
      <alignment horizontal="center" vertical="top" wrapText="1"/>
    </xf>
    <xf numFmtId="43" fontId="9" fillId="3" borderId="1" xfId="0" applyNumberFormat="1" applyFont="1" applyFill="1" applyBorder="1" applyAlignment="1">
      <alignment horizontal="center" vertical="top" wrapText="1"/>
    </xf>
    <xf numFmtId="43" fontId="16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2" fontId="7" fillId="0" borderId="0" xfId="0" applyNumberFormat="1" applyFont="1"/>
    <xf numFmtId="0" fontId="0" fillId="0" borderId="0" xfId="0"/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49" fontId="3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 shrinkToFit="1"/>
    </xf>
    <xf numFmtId="43" fontId="17" fillId="0" borderId="0" xfId="0" applyNumberFormat="1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2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0" fillId="0" borderId="0" xfId="0" applyFont="1"/>
    <xf numFmtId="2" fontId="21" fillId="0" borderId="0" xfId="0" applyNumberFormat="1" applyFont="1" applyAlignment="1"/>
    <xf numFmtId="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0" applyFont="1" applyBorder="1"/>
    <xf numFmtId="0" fontId="35" fillId="0" borderId="0" xfId="0" applyFont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/>
    <xf numFmtId="43" fontId="11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Border="1"/>
    <xf numFmtId="0" fontId="17" fillId="0" borderId="0" xfId="0" applyFont="1" applyFill="1" applyBorder="1"/>
    <xf numFmtId="43" fontId="9" fillId="0" borderId="0" xfId="0" applyNumberFormat="1" applyFont="1" applyFill="1" applyBorder="1" applyAlignment="1">
      <alignment horizontal="center" vertical="top" wrapText="1"/>
    </xf>
    <xf numFmtId="43" fontId="17" fillId="0" borderId="0" xfId="0" applyNumberFormat="1" applyFont="1" applyBorder="1"/>
    <xf numFmtId="0" fontId="16" fillId="0" borderId="0" xfId="0" applyFont="1" applyBorder="1"/>
    <xf numFmtId="0" fontId="27" fillId="0" borderId="0" xfId="0" applyFont="1" applyBorder="1"/>
    <xf numFmtId="43" fontId="16" fillId="0" borderId="0" xfId="0" applyNumberFormat="1" applyFont="1" applyBorder="1"/>
    <xf numFmtId="43" fontId="9" fillId="3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/>
    </xf>
    <xf numFmtId="43" fontId="4" fillId="0" borderId="1" xfId="11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36" fillId="0" borderId="0" xfId="0" applyFont="1" applyFill="1"/>
    <xf numFmtId="43" fontId="4" fillId="0" borderId="5" xfId="11" applyNumberFormat="1" applyFont="1" applyFill="1" applyBorder="1" applyAlignment="1">
      <alignment horizontal="center"/>
    </xf>
    <xf numFmtId="43" fontId="9" fillId="0" borderId="10" xfId="11" applyNumberFormat="1" applyFont="1" applyFill="1" applyBorder="1" applyAlignment="1">
      <alignment horizontal="left" vertical="center"/>
    </xf>
    <xf numFmtId="43" fontId="9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164" fontId="16" fillId="0" borderId="0" xfId="0" applyNumberFormat="1" applyFont="1"/>
    <xf numFmtId="169" fontId="4" fillId="0" borderId="0" xfId="0" applyNumberFormat="1" applyFont="1"/>
    <xf numFmtId="2" fontId="5" fillId="0" borderId="0" xfId="0" applyNumberFormat="1" applyFont="1" applyFill="1"/>
    <xf numFmtId="166" fontId="5" fillId="0" borderId="0" xfId="0" applyNumberFormat="1" applyFont="1" applyFill="1"/>
    <xf numFmtId="0" fontId="21" fillId="0" borderId="0" xfId="0" applyFont="1" applyBorder="1"/>
    <xf numFmtId="0" fontId="0" fillId="0" borderId="0" xfId="0" applyBorder="1"/>
    <xf numFmtId="2" fontId="3" fillId="0" borderId="0" xfId="0" applyNumberFormat="1" applyFont="1" applyAlignment="1"/>
    <xf numFmtId="49" fontId="9" fillId="3" borderId="1" xfId="0" applyNumberFormat="1" applyFont="1" applyFill="1" applyBorder="1" applyAlignment="1">
      <alignment horizontal="center"/>
    </xf>
    <xf numFmtId="43" fontId="4" fillId="0" borderId="0" xfId="0" applyNumberFormat="1" applyFont="1"/>
    <xf numFmtId="2" fontId="35" fillId="0" borderId="1" xfId="0" applyNumberFormat="1" applyFont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justify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43" fontId="27" fillId="0" borderId="0" xfId="0" applyNumberFormat="1" applyFont="1"/>
    <xf numFmtId="2" fontId="24" fillId="0" borderId="0" xfId="0" applyNumberFormat="1" applyFont="1"/>
    <xf numFmtId="0" fontId="11" fillId="0" borderId="1" xfId="0" applyFont="1" applyFill="1" applyBorder="1" applyAlignment="1">
      <alignment horizontal="left" vertical="center" wrapText="1"/>
    </xf>
    <xf numFmtId="0" fontId="14" fillId="3" borderId="1" xfId="9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 wrapText="1"/>
    </xf>
    <xf numFmtId="0" fontId="14" fillId="3" borderId="1" xfId="9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justify" wrapText="1" shrinkToFit="1"/>
    </xf>
    <xf numFmtId="0" fontId="14" fillId="3" borderId="1" xfId="3" applyFont="1" applyFill="1" applyBorder="1" applyAlignment="1">
      <alignment wrapText="1"/>
    </xf>
    <xf numFmtId="0" fontId="14" fillId="0" borderId="1" xfId="9" applyFont="1" applyFill="1" applyBorder="1" applyAlignment="1">
      <alignment horizontal="justify" wrapText="1"/>
    </xf>
    <xf numFmtId="49" fontId="14" fillId="3" borderId="1" xfId="9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/>
    </xf>
    <xf numFmtId="49" fontId="31" fillId="0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/>
    </xf>
    <xf numFmtId="49" fontId="31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justify" wrapText="1" shrinkToFit="1"/>
    </xf>
    <xf numFmtId="0" fontId="37" fillId="0" borderId="1" xfId="0" applyFont="1" applyBorder="1" applyAlignment="1">
      <alignment wrapText="1"/>
    </xf>
    <xf numFmtId="49" fontId="31" fillId="0" borderId="1" xfId="9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8" fillId="3" borderId="0" xfId="0" applyFont="1" applyFill="1"/>
    <xf numFmtId="0" fontId="35" fillId="3" borderId="1" xfId="0" applyFont="1" applyFill="1" applyBorder="1" applyAlignment="1">
      <alignment vertical="top" wrapText="1"/>
    </xf>
    <xf numFmtId="0" fontId="35" fillId="3" borderId="1" xfId="9" applyFont="1" applyFill="1" applyBorder="1" applyAlignment="1">
      <alignment horizontal="justify" vertical="justify" wrapText="1"/>
    </xf>
    <xf numFmtId="0" fontId="35" fillId="3" borderId="1" xfId="9" applyFont="1" applyFill="1" applyBorder="1" applyAlignment="1">
      <alignment vertical="top" wrapText="1"/>
    </xf>
    <xf numFmtId="49" fontId="14" fillId="3" borderId="1" xfId="9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justify" wrapText="1"/>
    </xf>
    <xf numFmtId="0" fontId="31" fillId="3" borderId="1" xfId="9" applyFont="1" applyFill="1" applyBorder="1" applyAlignment="1">
      <alignment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justify" vertical="top" wrapText="1"/>
    </xf>
    <xf numFmtId="0" fontId="10" fillId="0" borderId="19" xfId="0" applyFont="1" applyBorder="1"/>
    <xf numFmtId="0" fontId="39" fillId="0" borderId="1" xfId="0" applyFont="1" applyBorder="1" applyAlignment="1">
      <alignment wrapText="1"/>
    </xf>
    <xf numFmtId="49" fontId="9" fillId="0" borderId="1" xfId="11" applyNumberFormat="1" applyFont="1" applyBorder="1" applyAlignment="1">
      <alignment horizontal="center" vertical="center"/>
    </xf>
    <xf numFmtId="166" fontId="11" fillId="0" borderId="1" xfId="11" applyNumberFormat="1" applyFont="1" applyFill="1" applyBorder="1" applyAlignment="1">
      <alignment horizontal="center" vertical="center"/>
    </xf>
    <xf numFmtId="164" fontId="4" fillId="0" borderId="0" xfId="0" applyNumberFormat="1" applyFont="1"/>
    <xf numFmtId="164" fontId="5" fillId="0" borderId="0" xfId="0" applyNumberFormat="1" applyFont="1" applyFill="1"/>
    <xf numFmtId="4" fontId="9" fillId="0" borderId="0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/>
    <xf numFmtId="164" fontId="9" fillId="0" borderId="1" xfId="10" applyFont="1" applyBorder="1" applyAlignment="1">
      <alignment horizontal="center" vertical="center"/>
    </xf>
    <xf numFmtId="164" fontId="12" fillId="0" borderId="0" xfId="10" applyFont="1" applyAlignment="1">
      <alignment horizontal="center" wrapText="1"/>
    </xf>
    <xf numFmtId="164" fontId="4" fillId="0" borderId="0" xfId="10" applyFont="1" applyAlignment="1">
      <alignment horizontal="center" vertical="top" wrapText="1"/>
    </xf>
    <xf numFmtId="164" fontId="9" fillId="0" borderId="1" xfId="10" applyFont="1" applyFill="1" applyBorder="1" applyAlignment="1">
      <alignment horizontal="center" vertical="center" wrapText="1"/>
    </xf>
    <xf numFmtId="164" fontId="11" fillId="0" borderId="1" xfId="10" applyFont="1" applyBorder="1" applyAlignment="1">
      <alignment horizontal="center" vertical="center"/>
    </xf>
    <xf numFmtId="164" fontId="14" fillId="0" borderId="1" xfId="10" applyFont="1" applyFill="1" applyBorder="1" applyAlignment="1">
      <alignment horizontal="center" vertical="center" wrapText="1"/>
    </xf>
    <xf numFmtId="164" fontId="7" fillId="0" borderId="0" xfId="10" applyFont="1" applyAlignment="1">
      <alignment horizontal="center"/>
    </xf>
    <xf numFmtId="164" fontId="21" fillId="0" borderId="0" xfId="10" applyFont="1" applyAlignment="1">
      <alignment horizontal="center"/>
    </xf>
    <xf numFmtId="164" fontId="9" fillId="0" borderId="0" xfId="10" applyFont="1" applyAlignment="1">
      <alignment horizontal="center"/>
    </xf>
    <xf numFmtId="0" fontId="40" fillId="0" borderId="0" xfId="0" applyFont="1"/>
    <xf numFmtId="0" fontId="9" fillId="0" borderId="7" xfId="0" applyFont="1" applyFill="1" applyBorder="1" applyAlignment="1">
      <alignment vertical="top" wrapText="1"/>
    </xf>
    <xf numFmtId="0" fontId="4" fillId="0" borderId="8" xfId="0" applyFont="1" applyBorder="1"/>
    <xf numFmtId="43" fontId="11" fillId="0" borderId="1" xfId="11" applyNumberFormat="1" applyFont="1" applyFill="1" applyBorder="1" applyAlignment="1">
      <alignment horizontal="center" vertical="center"/>
    </xf>
    <xf numFmtId="164" fontId="21" fillId="0" borderId="0" xfId="0" applyNumberFormat="1" applyFont="1"/>
    <xf numFmtId="2" fontId="9" fillId="3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/>
    <xf numFmtId="43" fontId="17" fillId="0" borderId="0" xfId="0" applyNumberFormat="1" applyFont="1"/>
    <xf numFmtId="0" fontId="0" fillId="0" borderId="0" xfId="0"/>
    <xf numFmtId="164" fontId="40" fillId="0" borderId="0" xfId="0" applyNumberFormat="1" applyFont="1"/>
    <xf numFmtId="165" fontId="9" fillId="0" borderId="1" xfId="0" applyNumberFormat="1" applyFont="1" applyBorder="1" applyAlignment="1">
      <alignment wrapText="1"/>
    </xf>
    <xf numFmtId="0" fontId="0" fillId="0" borderId="1" xfId="0" applyBorder="1"/>
    <xf numFmtId="2" fontId="21" fillId="0" borderId="0" xfId="0" applyNumberFormat="1" applyFont="1" applyBorder="1"/>
    <xf numFmtId="2" fontId="7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justify" vertical="center" wrapText="1"/>
    </xf>
    <xf numFmtId="2" fontId="21" fillId="0" borderId="0" xfId="0" applyNumberFormat="1" applyFont="1" applyAlignment="1">
      <alignment horizontal="left" vertical="justify"/>
    </xf>
    <xf numFmtId="164" fontId="27" fillId="0" borderId="0" xfId="0" applyNumberFormat="1" applyFont="1"/>
    <xf numFmtId="49" fontId="16" fillId="0" borderId="0" xfId="0" applyNumberFormat="1" applyFont="1"/>
    <xf numFmtId="164" fontId="31" fillId="0" borderId="1" xfId="10" applyFont="1" applyFill="1" applyBorder="1" applyAlignment="1">
      <alignment horizontal="left" vertical="center" wrapText="1"/>
    </xf>
    <xf numFmtId="4" fontId="9" fillId="0" borderId="1" xfId="8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/>
    <xf numFmtId="43" fontId="9" fillId="3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3" fontId="9" fillId="0" borderId="1" xfId="11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/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164" fontId="16" fillId="0" borderId="0" xfId="0" applyNumberFormat="1" applyFont="1" applyBorder="1"/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3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justify" vertical="top" wrapText="1"/>
    </xf>
    <xf numFmtId="0" fontId="9" fillId="0" borderId="21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18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11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F59"/>
  <sheetViews>
    <sheetView topLeftCell="A25" workbookViewId="0">
      <selection activeCell="G25" sqref="G25"/>
    </sheetView>
  </sheetViews>
  <sheetFormatPr defaultRowHeight="12.75"/>
  <cols>
    <col min="1" max="1" width="9.140625" style="6"/>
    <col min="2" max="2" width="18" style="6" customWidth="1"/>
    <col min="3" max="3" width="20" style="6" customWidth="1"/>
    <col min="4" max="4" width="98.140625" style="7" customWidth="1"/>
    <col min="5" max="256" width="9.140625" style="6"/>
    <col min="257" max="257" width="13.7109375" style="6" customWidth="1"/>
    <col min="258" max="258" width="18.140625" style="6" customWidth="1"/>
    <col min="259" max="259" width="32.140625" style="6" customWidth="1"/>
    <col min="260" max="260" width="26" style="6" customWidth="1"/>
    <col min="261" max="512" width="9.140625" style="6"/>
    <col min="513" max="513" width="13.7109375" style="6" customWidth="1"/>
    <col min="514" max="514" width="18.140625" style="6" customWidth="1"/>
    <col min="515" max="515" width="32.140625" style="6" customWidth="1"/>
    <col min="516" max="516" width="26" style="6" customWidth="1"/>
    <col min="517" max="768" width="9.140625" style="6"/>
    <col min="769" max="769" width="13.7109375" style="6" customWidth="1"/>
    <col min="770" max="770" width="18.140625" style="6" customWidth="1"/>
    <col min="771" max="771" width="32.140625" style="6" customWidth="1"/>
    <col min="772" max="772" width="26" style="6" customWidth="1"/>
    <col min="773" max="1024" width="9.140625" style="6"/>
    <col min="1025" max="1025" width="13.7109375" style="6" customWidth="1"/>
    <col min="1026" max="1026" width="18.140625" style="6" customWidth="1"/>
    <col min="1027" max="1027" width="32.140625" style="6" customWidth="1"/>
    <col min="1028" max="1028" width="26" style="6" customWidth="1"/>
    <col min="1029" max="1280" width="9.140625" style="6"/>
    <col min="1281" max="1281" width="13.7109375" style="6" customWidth="1"/>
    <col min="1282" max="1282" width="18.140625" style="6" customWidth="1"/>
    <col min="1283" max="1283" width="32.140625" style="6" customWidth="1"/>
    <col min="1284" max="1284" width="26" style="6" customWidth="1"/>
    <col min="1285" max="1536" width="9.140625" style="6"/>
    <col min="1537" max="1537" width="13.7109375" style="6" customWidth="1"/>
    <col min="1538" max="1538" width="18.140625" style="6" customWidth="1"/>
    <col min="1539" max="1539" width="32.140625" style="6" customWidth="1"/>
    <col min="1540" max="1540" width="26" style="6" customWidth="1"/>
    <col min="1541" max="1792" width="9.140625" style="6"/>
    <col min="1793" max="1793" width="13.7109375" style="6" customWidth="1"/>
    <col min="1794" max="1794" width="18.140625" style="6" customWidth="1"/>
    <col min="1795" max="1795" width="32.140625" style="6" customWidth="1"/>
    <col min="1796" max="1796" width="26" style="6" customWidth="1"/>
    <col min="1797" max="2048" width="9.140625" style="6"/>
    <col min="2049" max="2049" width="13.7109375" style="6" customWidth="1"/>
    <col min="2050" max="2050" width="18.140625" style="6" customWidth="1"/>
    <col min="2051" max="2051" width="32.140625" style="6" customWidth="1"/>
    <col min="2052" max="2052" width="26" style="6" customWidth="1"/>
    <col min="2053" max="2304" width="9.140625" style="6"/>
    <col min="2305" max="2305" width="13.7109375" style="6" customWidth="1"/>
    <col min="2306" max="2306" width="18.140625" style="6" customWidth="1"/>
    <col min="2307" max="2307" width="32.140625" style="6" customWidth="1"/>
    <col min="2308" max="2308" width="26" style="6" customWidth="1"/>
    <col min="2309" max="2560" width="9.140625" style="6"/>
    <col min="2561" max="2561" width="13.7109375" style="6" customWidth="1"/>
    <col min="2562" max="2562" width="18.140625" style="6" customWidth="1"/>
    <col min="2563" max="2563" width="32.140625" style="6" customWidth="1"/>
    <col min="2564" max="2564" width="26" style="6" customWidth="1"/>
    <col min="2565" max="2816" width="9.140625" style="6"/>
    <col min="2817" max="2817" width="13.7109375" style="6" customWidth="1"/>
    <col min="2818" max="2818" width="18.140625" style="6" customWidth="1"/>
    <col min="2819" max="2819" width="32.140625" style="6" customWidth="1"/>
    <col min="2820" max="2820" width="26" style="6" customWidth="1"/>
    <col min="2821" max="3072" width="9.140625" style="6"/>
    <col min="3073" max="3073" width="13.7109375" style="6" customWidth="1"/>
    <col min="3074" max="3074" width="18.140625" style="6" customWidth="1"/>
    <col min="3075" max="3075" width="32.140625" style="6" customWidth="1"/>
    <col min="3076" max="3076" width="26" style="6" customWidth="1"/>
    <col min="3077" max="3328" width="9.140625" style="6"/>
    <col min="3329" max="3329" width="13.7109375" style="6" customWidth="1"/>
    <col min="3330" max="3330" width="18.140625" style="6" customWidth="1"/>
    <col min="3331" max="3331" width="32.140625" style="6" customWidth="1"/>
    <col min="3332" max="3332" width="26" style="6" customWidth="1"/>
    <col min="3333" max="3584" width="9.140625" style="6"/>
    <col min="3585" max="3585" width="13.7109375" style="6" customWidth="1"/>
    <col min="3586" max="3586" width="18.140625" style="6" customWidth="1"/>
    <col min="3587" max="3587" width="32.140625" style="6" customWidth="1"/>
    <col min="3588" max="3588" width="26" style="6" customWidth="1"/>
    <col min="3589" max="3840" width="9.140625" style="6"/>
    <col min="3841" max="3841" width="13.7109375" style="6" customWidth="1"/>
    <col min="3842" max="3842" width="18.140625" style="6" customWidth="1"/>
    <col min="3843" max="3843" width="32.140625" style="6" customWidth="1"/>
    <col min="3844" max="3844" width="26" style="6" customWidth="1"/>
    <col min="3845" max="4096" width="9.140625" style="6"/>
    <col min="4097" max="4097" width="13.7109375" style="6" customWidth="1"/>
    <col min="4098" max="4098" width="18.140625" style="6" customWidth="1"/>
    <col min="4099" max="4099" width="32.140625" style="6" customWidth="1"/>
    <col min="4100" max="4100" width="26" style="6" customWidth="1"/>
    <col min="4101" max="4352" width="9.140625" style="6"/>
    <col min="4353" max="4353" width="13.7109375" style="6" customWidth="1"/>
    <col min="4354" max="4354" width="18.140625" style="6" customWidth="1"/>
    <col min="4355" max="4355" width="32.140625" style="6" customWidth="1"/>
    <col min="4356" max="4356" width="26" style="6" customWidth="1"/>
    <col min="4357" max="4608" width="9.140625" style="6"/>
    <col min="4609" max="4609" width="13.7109375" style="6" customWidth="1"/>
    <col min="4610" max="4610" width="18.140625" style="6" customWidth="1"/>
    <col min="4611" max="4611" width="32.140625" style="6" customWidth="1"/>
    <col min="4612" max="4612" width="26" style="6" customWidth="1"/>
    <col min="4613" max="4864" width="9.140625" style="6"/>
    <col min="4865" max="4865" width="13.7109375" style="6" customWidth="1"/>
    <col min="4866" max="4866" width="18.140625" style="6" customWidth="1"/>
    <col min="4867" max="4867" width="32.140625" style="6" customWidth="1"/>
    <col min="4868" max="4868" width="26" style="6" customWidth="1"/>
    <col min="4869" max="5120" width="9.140625" style="6"/>
    <col min="5121" max="5121" width="13.7109375" style="6" customWidth="1"/>
    <col min="5122" max="5122" width="18.140625" style="6" customWidth="1"/>
    <col min="5123" max="5123" width="32.140625" style="6" customWidth="1"/>
    <col min="5124" max="5124" width="26" style="6" customWidth="1"/>
    <col min="5125" max="5376" width="9.140625" style="6"/>
    <col min="5377" max="5377" width="13.7109375" style="6" customWidth="1"/>
    <col min="5378" max="5378" width="18.140625" style="6" customWidth="1"/>
    <col min="5379" max="5379" width="32.140625" style="6" customWidth="1"/>
    <col min="5380" max="5380" width="26" style="6" customWidth="1"/>
    <col min="5381" max="5632" width="9.140625" style="6"/>
    <col min="5633" max="5633" width="13.7109375" style="6" customWidth="1"/>
    <col min="5634" max="5634" width="18.140625" style="6" customWidth="1"/>
    <col min="5635" max="5635" width="32.140625" style="6" customWidth="1"/>
    <col min="5636" max="5636" width="26" style="6" customWidth="1"/>
    <col min="5637" max="5888" width="9.140625" style="6"/>
    <col min="5889" max="5889" width="13.7109375" style="6" customWidth="1"/>
    <col min="5890" max="5890" width="18.140625" style="6" customWidth="1"/>
    <col min="5891" max="5891" width="32.140625" style="6" customWidth="1"/>
    <col min="5892" max="5892" width="26" style="6" customWidth="1"/>
    <col min="5893" max="6144" width="9.140625" style="6"/>
    <col min="6145" max="6145" width="13.7109375" style="6" customWidth="1"/>
    <col min="6146" max="6146" width="18.140625" style="6" customWidth="1"/>
    <col min="6147" max="6147" width="32.140625" style="6" customWidth="1"/>
    <col min="6148" max="6148" width="26" style="6" customWidth="1"/>
    <col min="6149" max="6400" width="9.140625" style="6"/>
    <col min="6401" max="6401" width="13.7109375" style="6" customWidth="1"/>
    <col min="6402" max="6402" width="18.140625" style="6" customWidth="1"/>
    <col min="6403" max="6403" width="32.140625" style="6" customWidth="1"/>
    <col min="6404" max="6404" width="26" style="6" customWidth="1"/>
    <col min="6405" max="6656" width="9.140625" style="6"/>
    <col min="6657" max="6657" width="13.7109375" style="6" customWidth="1"/>
    <col min="6658" max="6658" width="18.140625" style="6" customWidth="1"/>
    <col min="6659" max="6659" width="32.140625" style="6" customWidth="1"/>
    <col min="6660" max="6660" width="26" style="6" customWidth="1"/>
    <col min="6661" max="6912" width="9.140625" style="6"/>
    <col min="6913" max="6913" width="13.7109375" style="6" customWidth="1"/>
    <col min="6914" max="6914" width="18.140625" style="6" customWidth="1"/>
    <col min="6915" max="6915" width="32.140625" style="6" customWidth="1"/>
    <col min="6916" max="6916" width="26" style="6" customWidth="1"/>
    <col min="6917" max="7168" width="9.140625" style="6"/>
    <col min="7169" max="7169" width="13.7109375" style="6" customWidth="1"/>
    <col min="7170" max="7170" width="18.140625" style="6" customWidth="1"/>
    <col min="7171" max="7171" width="32.140625" style="6" customWidth="1"/>
    <col min="7172" max="7172" width="26" style="6" customWidth="1"/>
    <col min="7173" max="7424" width="9.140625" style="6"/>
    <col min="7425" max="7425" width="13.7109375" style="6" customWidth="1"/>
    <col min="7426" max="7426" width="18.140625" style="6" customWidth="1"/>
    <col min="7427" max="7427" width="32.140625" style="6" customWidth="1"/>
    <col min="7428" max="7428" width="26" style="6" customWidth="1"/>
    <col min="7429" max="7680" width="9.140625" style="6"/>
    <col min="7681" max="7681" width="13.7109375" style="6" customWidth="1"/>
    <col min="7682" max="7682" width="18.140625" style="6" customWidth="1"/>
    <col min="7683" max="7683" width="32.140625" style="6" customWidth="1"/>
    <col min="7684" max="7684" width="26" style="6" customWidth="1"/>
    <col min="7685" max="7936" width="9.140625" style="6"/>
    <col min="7937" max="7937" width="13.7109375" style="6" customWidth="1"/>
    <col min="7938" max="7938" width="18.140625" style="6" customWidth="1"/>
    <col min="7939" max="7939" width="32.140625" style="6" customWidth="1"/>
    <col min="7940" max="7940" width="26" style="6" customWidth="1"/>
    <col min="7941" max="8192" width="9.140625" style="6"/>
    <col min="8193" max="8193" width="13.7109375" style="6" customWidth="1"/>
    <col min="8194" max="8194" width="18.140625" style="6" customWidth="1"/>
    <col min="8195" max="8195" width="32.140625" style="6" customWidth="1"/>
    <col min="8196" max="8196" width="26" style="6" customWidth="1"/>
    <col min="8197" max="8448" width="9.140625" style="6"/>
    <col min="8449" max="8449" width="13.7109375" style="6" customWidth="1"/>
    <col min="8450" max="8450" width="18.140625" style="6" customWidth="1"/>
    <col min="8451" max="8451" width="32.140625" style="6" customWidth="1"/>
    <col min="8452" max="8452" width="26" style="6" customWidth="1"/>
    <col min="8453" max="8704" width="9.140625" style="6"/>
    <col min="8705" max="8705" width="13.7109375" style="6" customWidth="1"/>
    <col min="8706" max="8706" width="18.140625" style="6" customWidth="1"/>
    <col min="8707" max="8707" width="32.140625" style="6" customWidth="1"/>
    <col min="8708" max="8708" width="26" style="6" customWidth="1"/>
    <col min="8709" max="8960" width="9.140625" style="6"/>
    <col min="8961" max="8961" width="13.7109375" style="6" customWidth="1"/>
    <col min="8962" max="8962" width="18.140625" style="6" customWidth="1"/>
    <col min="8963" max="8963" width="32.140625" style="6" customWidth="1"/>
    <col min="8964" max="8964" width="26" style="6" customWidth="1"/>
    <col min="8965" max="9216" width="9.140625" style="6"/>
    <col min="9217" max="9217" width="13.7109375" style="6" customWidth="1"/>
    <col min="9218" max="9218" width="18.140625" style="6" customWidth="1"/>
    <col min="9219" max="9219" width="32.140625" style="6" customWidth="1"/>
    <col min="9220" max="9220" width="26" style="6" customWidth="1"/>
    <col min="9221" max="9472" width="9.140625" style="6"/>
    <col min="9473" max="9473" width="13.7109375" style="6" customWidth="1"/>
    <col min="9474" max="9474" width="18.140625" style="6" customWidth="1"/>
    <col min="9475" max="9475" width="32.140625" style="6" customWidth="1"/>
    <col min="9476" max="9476" width="26" style="6" customWidth="1"/>
    <col min="9477" max="9728" width="9.140625" style="6"/>
    <col min="9729" max="9729" width="13.7109375" style="6" customWidth="1"/>
    <col min="9730" max="9730" width="18.140625" style="6" customWidth="1"/>
    <col min="9731" max="9731" width="32.140625" style="6" customWidth="1"/>
    <col min="9732" max="9732" width="26" style="6" customWidth="1"/>
    <col min="9733" max="9984" width="9.140625" style="6"/>
    <col min="9985" max="9985" width="13.7109375" style="6" customWidth="1"/>
    <col min="9986" max="9986" width="18.140625" style="6" customWidth="1"/>
    <col min="9987" max="9987" width="32.140625" style="6" customWidth="1"/>
    <col min="9988" max="9988" width="26" style="6" customWidth="1"/>
    <col min="9989" max="10240" width="9.140625" style="6"/>
    <col min="10241" max="10241" width="13.7109375" style="6" customWidth="1"/>
    <col min="10242" max="10242" width="18.140625" style="6" customWidth="1"/>
    <col min="10243" max="10243" width="32.140625" style="6" customWidth="1"/>
    <col min="10244" max="10244" width="26" style="6" customWidth="1"/>
    <col min="10245" max="10496" width="9.140625" style="6"/>
    <col min="10497" max="10497" width="13.7109375" style="6" customWidth="1"/>
    <col min="10498" max="10498" width="18.140625" style="6" customWidth="1"/>
    <col min="10499" max="10499" width="32.140625" style="6" customWidth="1"/>
    <col min="10500" max="10500" width="26" style="6" customWidth="1"/>
    <col min="10501" max="10752" width="9.140625" style="6"/>
    <col min="10753" max="10753" width="13.7109375" style="6" customWidth="1"/>
    <col min="10754" max="10754" width="18.140625" style="6" customWidth="1"/>
    <col min="10755" max="10755" width="32.140625" style="6" customWidth="1"/>
    <col min="10756" max="10756" width="26" style="6" customWidth="1"/>
    <col min="10757" max="11008" width="9.140625" style="6"/>
    <col min="11009" max="11009" width="13.7109375" style="6" customWidth="1"/>
    <col min="11010" max="11010" width="18.140625" style="6" customWidth="1"/>
    <col min="11011" max="11011" width="32.140625" style="6" customWidth="1"/>
    <col min="11012" max="11012" width="26" style="6" customWidth="1"/>
    <col min="11013" max="11264" width="9.140625" style="6"/>
    <col min="11265" max="11265" width="13.7109375" style="6" customWidth="1"/>
    <col min="11266" max="11266" width="18.140625" style="6" customWidth="1"/>
    <col min="11267" max="11267" width="32.140625" style="6" customWidth="1"/>
    <col min="11268" max="11268" width="26" style="6" customWidth="1"/>
    <col min="11269" max="11520" width="9.140625" style="6"/>
    <col min="11521" max="11521" width="13.7109375" style="6" customWidth="1"/>
    <col min="11522" max="11522" width="18.140625" style="6" customWidth="1"/>
    <col min="11523" max="11523" width="32.140625" style="6" customWidth="1"/>
    <col min="11524" max="11524" width="26" style="6" customWidth="1"/>
    <col min="11525" max="11776" width="9.140625" style="6"/>
    <col min="11777" max="11777" width="13.7109375" style="6" customWidth="1"/>
    <col min="11778" max="11778" width="18.140625" style="6" customWidth="1"/>
    <col min="11779" max="11779" width="32.140625" style="6" customWidth="1"/>
    <col min="11780" max="11780" width="26" style="6" customWidth="1"/>
    <col min="11781" max="12032" width="9.140625" style="6"/>
    <col min="12033" max="12033" width="13.7109375" style="6" customWidth="1"/>
    <col min="12034" max="12034" width="18.140625" style="6" customWidth="1"/>
    <col min="12035" max="12035" width="32.140625" style="6" customWidth="1"/>
    <col min="12036" max="12036" width="26" style="6" customWidth="1"/>
    <col min="12037" max="12288" width="9.140625" style="6"/>
    <col min="12289" max="12289" width="13.7109375" style="6" customWidth="1"/>
    <col min="12290" max="12290" width="18.140625" style="6" customWidth="1"/>
    <col min="12291" max="12291" width="32.140625" style="6" customWidth="1"/>
    <col min="12292" max="12292" width="26" style="6" customWidth="1"/>
    <col min="12293" max="12544" width="9.140625" style="6"/>
    <col min="12545" max="12545" width="13.7109375" style="6" customWidth="1"/>
    <col min="12546" max="12546" width="18.140625" style="6" customWidth="1"/>
    <col min="12547" max="12547" width="32.140625" style="6" customWidth="1"/>
    <col min="12548" max="12548" width="26" style="6" customWidth="1"/>
    <col min="12549" max="12800" width="9.140625" style="6"/>
    <col min="12801" max="12801" width="13.7109375" style="6" customWidth="1"/>
    <col min="12802" max="12802" width="18.140625" style="6" customWidth="1"/>
    <col min="12803" max="12803" width="32.140625" style="6" customWidth="1"/>
    <col min="12804" max="12804" width="26" style="6" customWidth="1"/>
    <col min="12805" max="13056" width="9.140625" style="6"/>
    <col min="13057" max="13057" width="13.7109375" style="6" customWidth="1"/>
    <col min="13058" max="13058" width="18.140625" style="6" customWidth="1"/>
    <col min="13059" max="13059" width="32.140625" style="6" customWidth="1"/>
    <col min="13060" max="13060" width="26" style="6" customWidth="1"/>
    <col min="13061" max="13312" width="9.140625" style="6"/>
    <col min="13313" max="13313" width="13.7109375" style="6" customWidth="1"/>
    <col min="13314" max="13314" width="18.140625" style="6" customWidth="1"/>
    <col min="13315" max="13315" width="32.140625" style="6" customWidth="1"/>
    <col min="13316" max="13316" width="26" style="6" customWidth="1"/>
    <col min="13317" max="13568" width="9.140625" style="6"/>
    <col min="13569" max="13569" width="13.7109375" style="6" customWidth="1"/>
    <col min="13570" max="13570" width="18.140625" style="6" customWidth="1"/>
    <col min="13571" max="13571" width="32.140625" style="6" customWidth="1"/>
    <col min="13572" max="13572" width="26" style="6" customWidth="1"/>
    <col min="13573" max="13824" width="9.140625" style="6"/>
    <col min="13825" max="13825" width="13.7109375" style="6" customWidth="1"/>
    <col min="13826" max="13826" width="18.140625" style="6" customWidth="1"/>
    <col min="13827" max="13827" width="32.140625" style="6" customWidth="1"/>
    <col min="13828" max="13828" width="26" style="6" customWidth="1"/>
    <col min="13829" max="14080" width="9.140625" style="6"/>
    <col min="14081" max="14081" width="13.7109375" style="6" customWidth="1"/>
    <col min="14082" max="14082" width="18.140625" style="6" customWidth="1"/>
    <col min="14083" max="14083" width="32.140625" style="6" customWidth="1"/>
    <col min="14084" max="14084" width="26" style="6" customWidth="1"/>
    <col min="14085" max="14336" width="9.140625" style="6"/>
    <col min="14337" max="14337" width="13.7109375" style="6" customWidth="1"/>
    <col min="14338" max="14338" width="18.140625" style="6" customWidth="1"/>
    <col min="14339" max="14339" width="32.140625" style="6" customWidth="1"/>
    <col min="14340" max="14340" width="26" style="6" customWidth="1"/>
    <col min="14341" max="14592" width="9.140625" style="6"/>
    <col min="14593" max="14593" width="13.7109375" style="6" customWidth="1"/>
    <col min="14594" max="14594" width="18.140625" style="6" customWidth="1"/>
    <col min="14595" max="14595" width="32.140625" style="6" customWidth="1"/>
    <col min="14596" max="14596" width="26" style="6" customWidth="1"/>
    <col min="14597" max="14848" width="9.140625" style="6"/>
    <col min="14849" max="14849" width="13.7109375" style="6" customWidth="1"/>
    <col min="14850" max="14850" width="18.140625" style="6" customWidth="1"/>
    <col min="14851" max="14851" width="32.140625" style="6" customWidth="1"/>
    <col min="14852" max="14852" width="26" style="6" customWidth="1"/>
    <col min="14853" max="15104" width="9.140625" style="6"/>
    <col min="15105" max="15105" width="13.7109375" style="6" customWidth="1"/>
    <col min="15106" max="15106" width="18.140625" style="6" customWidth="1"/>
    <col min="15107" max="15107" width="32.140625" style="6" customWidth="1"/>
    <col min="15108" max="15108" width="26" style="6" customWidth="1"/>
    <col min="15109" max="15360" width="9.140625" style="6"/>
    <col min="15361" max="15361" width="13.7109375" style="6" customWidth="1"/>
    <col min="15362" max="15362" width="18.140625" style="6" customWidth="1"/>
    <col min="15363" max="15363" width="32.140625" style="6" customWidth="1"/>
    <col min="15364" max="15364" width="26" style="6" customWidth="1"/>
    <col min="15365" max="15616" width="9.140625" style="6"/>
    <col min="15617" max="15617" width="13.7109375" style="6" customWidth="1"/>
    <col min="15618" max="15618" width="18.140625" style="6" customWidth="1"/>
    <col min="15619" max="15619" width="32.140625" style="6" customWidth="1"/>
    <col min="15620" max="15620" width="26" style="6" customWidth="1"/>
    <col min="15621" max="15872" width="9.140625" style="6"/>
    <col min="15873" max="15873" width="13.7109375" style="6" customWidth="1"/>
    <col min="15874" max="15874" width="18.140625" style="6" customWidth="1"/>
    <col min="15875" max="15875" width="32.140625" style="6" customWidth="1"/>
    <col min="15876" max="15876" width="26" style="6" customWidth="1"/>
    <col min="15877" max="16128" width="9.140625" style="6"/>
    <col min="16129" max="16129" width="13.7109375" style="6" customWidth="1"/>
    <col min="16130" max="16130" width="18.140625" style="6" customWidth="1"/>
    <col min="16131" max="16131" width="32.140625" style="6" customWidth="1"/>
    <col min="16132" max="16132" width="26" style="6" customWidth="1"/>
    <col min="16133" max="16384" width="9.140625" style="6"/>
  </cols>
  <sheetData>
    <row r="1" spans="2:6" ht="75" customHeight="1">
      <c r="D1" s="330" t="s">
        <v>429</v>
      </c>
      <c r="E1" s="74"/>
      <c r="F1" s="74"/>
    </row>
    <row r="3" spans="2:6" hidden="1"/>
    <row r="4" spans="2:6" s="34" customFormat="1" ht="36" customHeight="1">
      <c r="B4" s="346" t="s">
        <v>334</v>
      </c>
      <c r="C4" s="347"/>
      <c r="D4" s="347"/>
    </row>
    <row r="5" spans="2:6" s="34" customFormat="1" ht="18.75" hidden="1">
      <c r="B5" s="35"/>
      <c r="D5" s="36"/>
    </row>
    <row r="6" spans="2:6" s="37" customFormat="1" ht="30.75" customHeight="1">
      <c r="B6" s="108" t="s">
        <v>6</v>
      </c>
      <c r="C6" s="108" t="s">
        <v>4</v>
      </c>
      <c r="D6" s="108" t="s">
        <v>7</v>
      </c>
    </row>
    <row r="7" spans="2:6" s="37" customFormat="1" ht="20.45" customHeight="1" thickBot="1">
      <c r="B7" s="348" t="s">
        <v>335</v>
      </c>
      <c r="C7" s="349"/>
      <c r="D7" s="349"/>
    </row>
    <row r="8" spans="2:6" s="33" customFormat="1" ht="18.75" customHeight="1">
      <c r="B8" s="337">
        <v>801</v>
      </c>
      <c r="C8" s="337" t="s">
        <v>142</v>
      </c>
      <c r="D8" s="341" t="s">
        <v>159</v>
      </c>
    </row>
    <row r="9" spans="2:6" s="33" customFormat="1" ht="24" customHeight="1" thickBot="1">
      <c r="B9" s="338"/>
      <c r="C9" s="338"/>
      <c r="D9" s="342"/>
    </row>
    <row r="10" spans="2:6" s="37" customFormat="1" ht="18" customHeight="1">
      <c r="B10" s="337">
        <v>801</v>
      </c>
      <c r="C10" s="337" t="s">
        <v>143</v>
      </c>
      <c r="D10" s="341" t="s">
        <v>160</v>
      </c>
    </row>
    <row r="11" spans="2:6" s="37" customFormat="1" ht="18.75" hidden="1">
      <c r="B11" s="343"/>
      <c r="C11" s="343"/>
      <c r="D11" s="351"/>
    </row>
    <row r="12" spans="2:6" s="37" customFormat="1" ht="42.75" customHeight="1" thickBot="1">
      <c r="B12" s="109">
        <v>801</v>
      </c>
      <c r="C12" s="110" t="s">
        <v>144</v>
      </c>
      <c r="D12" s="111" t="s">
        <v>161</v>
      </c>
    </row>
    <row r="13" spans="2:6" s="37" customFormat="1" ht="36.75" customHeight="1">
      <c r="B13" s="352">
        <v>801</v>
      </c>
      <c r="C13" s="344" t="s">
        <v>145</v>
      </c>
      <c r="D13" s="354" t="s">
        <v>162</v>
      </c>
    </row>
    <row r="14" spans="2:6" hidden="1">
      <c r="B14" s="353"/>
      <c r="C14" s="345"/>
      <c r="D14" s="355"/>
    </row>
    <row r="15" spans="2:6" ht="39" thickBot="1">
      <c r="B15" s="272">
        <v>801</v>
      </c>
      <c r="C15" s="273" t="s">
        <v>146</v>
      </c>
      <c r="D15" s="274" t="s">
        <v>163</v>
      </c>
    </row>
    <row r="16" spans="2:6" ht="30" customHeight="1" thickBot="1">
      <c r="B16" s="350">
        <v>801</v>
      </c>
      <c r="C16" s="350" t="s">
        <v>147</v>
      </c>
      <c r="D16" s="356" t="s">
        <v>164</v>
      </c>
    </row>
    <row r="17" spans="2:4" ht="27.75" hidden="1" customHeight="1" thickBot="1">
      <c r="B17" s="338"/>
      <c r="C17" s="338"/>
      <c r="D17" s="340"/>
    </row>
    <row r="18" spans="2:4" ht="22.5" customHeight="1">
      <c r="B18" s="337">
        <v>801</v>
      </c>
      <c r="C18" s="337" t="s">
        <v>148</v>
      </c>
      <c r="D18" s="339" t="s">
        <v>165</v>
      </c>
    </row>
    <row r="19" spans="2:4" ht="18" customHeight="1" thickBot="1">
      <c r="B19" s="338"/>
      <c r="C19" s="338"/>
      <c r="D19" s="340"/>
    </row>
    <row r="20" spans="2:4" ht="13.5" thickBot="1">
      <c r="B20" s="112">
        <v>801</v>
      </c>
      <c r="C20" s="113" t="s">
        <v>149</v>
      </c>
      <c r="D20" s="114" t="s">
        <v>166</v>
      </c>
    </row>
    <row r="21" spans="2:4" ht="13.5" thickBot="1">
      <c r="B21" s="112">
        <v>801</v>
      </c>
      <c r="C21" s="113" t="s">
        <v>150</v>
      </c>
      <c r="D21" s="114" t="s">
        <v>135</v>
      </c>
    </row>
    <row r="22" spans="2:4" ht="13.5" thickBot="1">
      <c r="B22" s="112">
        <v>801</v>
      </c>
      <c r="C22" s="113" t="s">
        <v>151</v>
      </c>
      <c r="D22" s="114" t="s">
        <v>167</v>
      </c>
    </row>
    <row r="23" spans="2:4" ht="39" thickBot="1">
      <c r="B23" s="112">
        <v>801</v>
      </c>
      <c r="C23" s="113" t="s">
        <v>152</v>
      </c>
      <c r="D23" s="114" t="s">
        <v>168</v>
      </c>
    </row>
    <row r="24" spans="2:4" ht="39" thickBot="1">
      <c r="B24" s="112">
        <v>801</v>
      </c>
      <c r="C24" s="113" t="s">
        <v>153</v>
      </c>
      <c r="D24" s="114" t="s">
        <v>169</v>
      </c>
    </row>
    <row r="25" spans="2:4" ht="39" thickBot="1">
      <c r="B25" s="112">
        <v>801</v>
      </c>
      <c r="C25" s="113" t="s">
        <v>154</v>
      </c>
      <c r="D25" s="114" t="s">
        <v>170</v>
      </c>
    </row>
    <row r="26" spans="2:4" ht="39" thickBot="1">
      <c r="B26" s="112">
        <v>801</v>
      </c>
      <c r="C26" s="113" t="s">
        <v>155</v>
      </c>
      <c r="D26" s="114" t="s">
        <v>171</v>
      </c>
    </row>
    <row r="27" spans="2:4" ht="39" thickBot="1">
      <c r="B27" s="112">
        <v>801</v>
      </c>
      <c r="C27" s="113" t="s">
        <v>156</v>
      </c>
      <c r="D27" s="114" t="s">
        <v>172</v>
      </c>
    </row>
    <row r="28" spans="2:4" ht="13.5" thickBot="1">
      <c r="B28" s="112">
        <v>801</v>
      </c>
      <c r="C28" s="113" t="s">
        <v>157</v>
      </c>
      <c r="D28" s="114" t="s">
        <v>173</v>
      </c>
    </row>
    <row r="29" spans="2:4">
      <c r="B29" s="337">
        <v>801</v>
      </c>
      <c r="C29" s="337" t="s">
        <v>158</v>
      </c>
      <c r="D29" s="339" t="s">
        <v>174</v>
      </c>
    </row>
    <row r="30" spans="2:4" ht="13.5" thickBot="1">
      <c r="B30" s="338"/>
      <c r="C30" s="338"/>
      <c r="D30" s="340"/>
    </row>
    <row r="31" spans="2:4">
      <c r="B31" s="337">
        <v>801</v>
      </c>
      <c r="C31" s="337" t="s">
        <v>175</v>
      </c>
      <c r="D31" s="339" t="s">
        <v>176</v>
      </c>
    </row>
    <row r="32" spans="2:4" ht="13.5" thickBot="1">
      <c r="B32" s="338"/>
      <c r="C32" s="338"/>
      <c r="D32" s="340"/>
    </row>
    <row r="33" spans="2:4" ht="26.25" thickBot="1">
      <c r="B33" s="112">
        <v>801</v>
      </c>
      <c r="C33" s="113" t="s">
        <v>177</v>
      </c>
      <c r="D33" s="114" t="s">
        <v>178</v>
      </c>
    </row>
    <row r="34" spans="2:4">
      <c r="B34" s="337">
        <v>801</v>
      </c>
      <c r="C34" s="337" t="s">
        <v>179</v>
      </c>
      <c r="D34" s="339" t="s">
        <v>180</v>
      </c>
    </row>
    <row r="35" spans="2:4" ht="13.5" thickBot="1">
      <c r="B35" s="338"/>
      <c r="C35" s="338"/>
      <c r="D35" s="340"/>
    </row>
    <row r="36" spans="2:4" ht="13.5" thickBot="1">
      <c r="B36" s="112">
        <v>801</v>
      </c>
      <c r="C36" s="113" t="s">
        <v>181</v>
      </c>
      <c r="D36" s="114" t="s">
        <v>182</v>
      </c>
    </row>
    <row r="37" spans="2:4" ht="13.5" thickBot="1">
      <c r="B37" s="112">
        <v>801</v>
      </c>
      <c r="C37" s="113" t="s">
        <v>183</v>
      </c>
      <c r="D37" s="114" t="s">
        <v>184</v>
      </c>
    </row>
    <row r="38" spans="2:4" ht="13.5" thickBot="1">
      <c r="B38" s="112">
        <v>801</v>
      </c>
      <c r="C38" s="113" t="s">
        <v>185</v>
      </c>
      <c r="D38" s="114" t="s">
        <v>186</v>
      </c>
    </row>
    <row r="39" spans="2:4" ht="13.5" thickBot="1">
      <c r="B39" s="112">
        <v>801</v>
      </c>
      <c r="C39" s="113" t="s">
        <v>136</v>
      </c>
      <c r="D39" s="114" t="s">
        <v>187</v>
      </c>
    </row>
    <row r="40" spans="2:4" ht="13.5" thickBot="1">
      <c r="B40" s="112">
        <v>801</v>
      </c>
      <c r="C40" s="113" t="s">
        <v>356</v>
      </c>
      <c r="D40" s="114" t="s">
        <v>188</v>
      </c>
    </row>
    <row r="41" spans="2:4" ht="13.5" thickBot="1">
      <c r="B41" s="112">
        <v>801</v>
      </c>
      <c r="C41" s="113" t="s">
        <v>357</v>
      </c>
      <c r="D41" s="114" t="s">
        <v>189</v>
      </c>
    </row>
    <row r="42" spans="2:4" ht="26.25" hidden="1" thickBot="1">
      <c r="B42" s="112">
        <v>801</v>
      </c>
      <c r="C42" s="113" t="s">
        <v>190</v>
      </c>
      <c r="D42" s="115" t="s">
        <v>191</v>
      </c>
    </row>
    <row r="43" spans="2:4" ht="39" thickBot="1">
      <c r="B43" s="112">
        <v>801</v>
      </c>
      <c r="C43" s="113" t="s">
        <v>358</v>
      </c>
      <c r="D43" s="115" t="s">
        <v>192</v>
      </c>
    </row>
    <row r="44" spans="2:4" ht="26.25" thickBot="1">
      <c r="B44" s="112">
        <v>801</v>
      </c>
      <c r="C44" s="113" t="s">
        <v>359</v>
      </c>
      <c r="D44" s="115" t="s">
        <v>193</v>
      </c>
    </row>
    <row r="45" spans="2:4" ht="13.5" thickBot="1">
      <c r="B45" s="112">
        <v>801</v>
      </c>
      <c r="C45" s="113" t="s">
        <v>360</v>
      </c>
      <c r="D45" s="114" t="s">
        <v>194</v>
      </c>
    </row>
    <row r="46" spans="2:4" ht="13.5" thickBot="1">
      <c r="B46" s="337">
        <v>801</v>
      </c>
      <c r="C46" s="337" t="s">
        <v>361</v>
      </c>
      <c r="D46" s="339" t="s">
        <v>195</v>
      </c>
    </row>
    <row r="47" spans="2:4" ht="13.5" hidden="1" thickBot="1">
      <c r="B47" s="338"/>
      <c r="C47" s="338"/>
      <c r="D47" s="340"/>
    </row>
    <row r="48" spans="2:4">
      <c r="B48" s="337">
        <v>801</v>
      </c>
      <c r="C48" s="337" t="s">
        <v>362</v>
      </c>
      <c r="D48" s="339" t="s">
        <v>196</v>
      </c>
    </row>
    <row r="49" spans="2:6" ht="13.5" thickBot="1">
      <c r="B49" s="338"/>
      <c r="C49" s="338"/>
      <c r="D49" s="340"/>
    </row>
    <row r="50" spans="2:6" ht="12" customHeight="1">
      <c r="B50" s="337">
        <v>801</v>
      </c>
      <c r="C50" s="337" t="s">
        <v>363</v>
      </c>
      <c r="D50" s="341" t="s">
        <v>197</v>
      </c>
    </row>
    <row r="51" spans="2:6" ht="13.5" hidden="1" thickBot="1">
      <c r="B51" s="338"/>
      <c r="C51" s="338"/>
      <c r="D51" s="342"/>
    </row>
    <row r="52" spans="2:6" ht="26.25" thickBot="1">
      <c r="B52" s="112">
        <v>801</v>
      </c>
      <c r="C52" s="113" t="s">
        <v>364</v>
      </c>
      <c r="D52" s="115" t="s">
        <v>198</v>
      </c>
    </row>
    <row r="53" spans="2:6" ht="13.5" thickBot="1">
      <c r="B53" s="112">
        <v>801</v>
      </c>
      <c r="C53" s="113" t="s">
        <v>365</v>
      </c>
      <c r="D53" s="115" t="s">
        <v>199</v>
      </c>
    </row>
    <row r="54" spans="2:6" ht="26.25" thickBot="1">
      <c r="B54" s="112">
        <v>801</v>
      </c>
      <c r="C54" s="113" t="s">
        <v>366</v>
      </c>
      <c r="D54" s="114" t="s">
        <v>200</v>
      </c>
    </row>
    <row r="55" spans="2:6" ht="43.5" customHeight="1">
      <c r="B55" s="332" t="s">
        <v>336</v>
      </c>
      <c r="C55" s="333"/>
      <c r="D55" s="334"/>
      <c r="E55" s="7"/>
    </row>
    <row r="56" spans="2:6">
      <c r="B56" s="76" t="s">
        <v>201</v>
      </c>
      <c r="C56" s="108" t="s">
        <v>11</v>
      </c>
      <c r="D56" s="116" t="s">
        <v>234</v>
      </c>
      <c r="E56" s="7"/>
    </row>
    <row r="57" spans="2:6">
      <c r="B57" s="83"/>
      <c r="C57" s="84"/>
      <c r="D57" s="85"/>
      <c r="E57" s="7"/>
    </row>
    <row r="58" spans="2:6" ht="18.75" hidden="1">
      <c r="C58" s="335"/>
      <c r="D58" s="335"/>
      <c r="E58" s="335"/>
      <c r="F58" s="335"/>
    </row>
    <row r="59" spans="2:6" ht="104.25" customHeight="1">
      <c r="B59" s="336" t="s">
        <v>337</v>
      </c>
      <c r="C59" s="336"/>
      <c r="D59" s="336"/>
      <c r="E59" s="86"/>
      <c r="F59" s="86"/>
    </row>
  </sheetData>
  <mergeCells count="38">
    <mergeCell ref="B4:D4"/>
    <mergeCell ref="B7:D7"/>
    <mergeCell ref="C16:C17"/>
    <mergeCell ref="C18:C19"/>
    <mergeCell ref="C29:C30"/>
    <mergeCell ref="B8:B9"/>
    <mergeCell ref="D8:D9"/>
    <mergeCell ref="B10:B11"/>
    <mergeCell ref="D10:D11"/>
    <mergeCell ref="B13:B14"/>
    <mergeCell ref="D13:D14"/>
    <mergeCell ref="B16:B17"/>
    <mergeCell ref="D16:D17"/>
    <mergeCell ref="B18:B19"/>
    <mergeCell ref="D18:D19"/>
    <mergeCell ref="B29:B30"/>
    <mergeCell ref="D29:D30"/>
    <mergeCell ref="C8:C9"/>
    <mergeCell ref="C10:C11"/>
    <mergeCell ref="C13:C14"/>
    <mergeCell ref="B31:B32"/>
    <mergeCell ref="C31:C32"/>
    <mergeCell ref="D31:D32"/>
    <mergeCell ref="B34:B35"/>
    <mergeCell ref="C34:C35"/>
    <mergeCell ref="D34:D35"/>
    <mergeCell ref="B50:B51"/>
    <mergeCell ref="C50:C51"/>
    <mergeCell ref="D50:D51"/>
    <mergeCell ref="B55:D55"/>
    <mergeCell ref="C58:F58"/>
    <mergeCell ref="B59:D59"/>
    <mergeCell ref="B46:B47"/>
    <mergeCell ref="C46:C47"/>
    <mergeCell ref="D46:D47"/>
    <mergeCell ref="B48:B49"/>
    <mergeCell ref="C48:C49"/>
    <mergeCell ref="D48:D49"/>
  </mergeCells>
  <pageMargins left="0.15748031496062992" right="0.19685039370078741" top="0.98425196850393704" bottom="0.98425196850393704" header="0.51181102362204722" footer="0.51181102362204722"/>
  <pageSetup paperSize="9" scale="58" orientation="portrait" r:id="rId1"/>
  <headerFooter alignWithMargins="0"/>
  <rowBreaks count="1" manualBreakCount="1">
    <brk id="40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P96"/>
  <sheetViews>
    <sheetView tabSelected="1" zoomScale="87" zoomScaleNormal="87" workbookViewId="0">
      <selection activeCell="J84" sqref="A1:J84"/>
    </sheetView>
  </sheetViews>
  <sheetFormatPr defaultColWidth="36" defaultRowHeight="12.75"/>
  <cols>
    <col min="1" max="1" width="57.7109375" style="24" customWidth="1"/>
    <col min="2" max="2" width="16.42578125" style="26" customWidth="1"/>
    <col min="3" max="3" width="8.85546875" style="26" customWidth="1"/>
    <col min="4" max="4" width="10.7109375" style="26" hidden="1" customWidth="1"/>
    <col min="5" max="5" width="15.42578125" style="107" hidden="1" customWidth="1"/>
    <col min="6" max="7" width="16.140625" style="106" hidden="1" customWidth="1"/>
    <col min="8" max="8" width="12" style="106" hidden="1" customWidth="1"/>
    <col min="9" max="9" width="14.5703125" style="107" customWidth="1"/>
    <col min="10" max="10" width="16" style="107" customWidth="1"/>
    <col min="11" max="11" width="6.28515625" style="27" customWidth="1"/>
    <col min="12" max="12" width="17.140625" style="27" customWidth="1"/>
    <col min="13" max="13" width="19.28515625" style="27" customWidth="1"/>
    <col min="14" max="14" width="14.7109375" style="27" customWidth="1"/>
    <col min="15" max="15" width="15.42578125" style="27" customWidth="1"/>
    <col min="16" max="16" width="12.5703125" style="27" customWidth="1"/>
    <col min="17" max="253" width="9.140625" style="27" customWidth="1"/>
    <col min="254" max="254" width="3.5703125" style="27" customWidth="1"/>
    <col min="255" max="16384" width="36" style="27"/>
  </cols>
  <sheetData>
    <row r="1" spans="1:16" ht="60" customHeight="1">
      <c r="A1" s="21"/>
      <c r="B1" s="386" t="s">
        <v>423</v>
      </c>
      <c r="C1" s="386"/>
      <c r="D1" s="386"/>
      <c r="E1" s="386"/>
      <c r="F1" s="386"/>
      <c r="G1" s="386"/>
      <c r="H1" s="386"/>
      <c r="I1" s="386"/>
      <c r="J1" s="386"/>
      <c r="K1" s="382"/>
      <c r="L1" s="382"/>
    </row>
    <row r="2" spans="1:16" ht="16.5" hidden="1" customHeight="1">
      <c r="D2" s="82"/>
      <c r="E2" s="89"/>
      <c r="F2" s="89"/>
      <c r="G2" s="89"/>
      <c r="H2" s="89"/>
      <c r="I2" s="89"/>
      <c r="J2" s="89"/>
    </row>
    <row r="3" spans="1:16" s="29" customFormat="1" ht="81.75" customHeight="1">
      <c r="A3" s="383" t="s">
        <v>412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6" s="28" customFormat="1" ht="12.75" customHeight="1">
      <c r="A4" s="91"/>
      <c r="B4" s="92"/>
      <c r="C4" s="93"/>
      <c r="D4" s="93"/>
      <c r="E4" s="93"/>
      <c r="F4" s="93"/>
      <c r="G4" s="93"/>
      <c r="H4" s="93"/>
      <c r="I4" s="129"/>
      <c r="J4" s="129" t="s">
        <v>220</v>
      </c>
    </row>
    <row r="5" spans="1:16" s="50" customFormat="1" ht="27.75" customHeight="1">
      <c r="A5" s="70" t="s">
        <v>52</v>
      </c>
      <c r="B5" s="75" t="s">
        <v>98</v>
      </c>
      <c r="C5" s="75" t="s">
        <v>99</v>
      </c>
      <c r="D5" s="76" t="s">
        <v>10</v>
      </c>
      <c r="E5" s="94" t="s">
        <v>205</v>
      </c>
      <c r="F5" s="94" t="s">
        <v>10</v>
      </c>
      <c r="G5" s="94" t="s">
        <v>355</v>
      </c>
      <c r="H5" s="94" t="s">
        <v>238</v>
      </c>
      <c r="I5" s="96" t="s">
        <v>413</v>
      </c>
      <c r="J5" s="96" t="s">
        <v>379</v>
      </c>
    </row>
    <row r="6" spans="1:16" s="49" customFormat="1">
      <c r="A6" s="95">
        <v>1</v>
      </c>
      <c r="B6" s="75" t="s">
        <v>55</v>
      </c>
      <c r="C6" s="75" t="s">
        <v>56</v>
      </c>
      <c r="D6" s="95">
        <v>7</v>
      </c>
      <c r="E6" s="96">
        <v>8</v>
      </c>
      <c r="F6" s="96">
        <v>7</v>
      </c>
      <c r="G6" s="96"/>
      <c r="H6" s="96"/>
      <c r="I6" s="130">
        <v>7</v>
      </c>
      <c r="J6" s="130">
        <v>7</v>
      </c>
    </row>
    <row r="7" spans="1:16" s="28" customFormat="1" ht="12.75" customHeight="1">
      <c r="A7" s="248" t="s">
        <v>343</v>
      </c>
      <c r="B7" s="79" t="s">
        <v>289</v>
      </c>
      <c r="C7" s="79"/>
      <c r="D7" s="262"/>
      <c r="E7" s="96"/>
      <c r="F7" s="96">
        <f>I7-E7</f>
        <v>9971.3459999999995</v>
      </c>
      <c r="G7" s="96">
        <f>G8+G29+G45+G51+G20+G39+G26+G57</f>
        <v>14549.63</v>
      </c>
      <c r="H7" s="96">
        <f>I7-G7</f>
        <v>-4578.2839999999997</v>
      </c>
      <c r="I7" s="96">
        <f>I8+I20+I29+I45+I48+I57+I23</f>
        <v>9971.3459999999995</v>
      </c>
      <c r="J7" s="96">
        <f>J8+J20+J29+J45+J48+J57+J23</f>
        <v>9599.5355199999995</v>
      </c>
      <c r="K7" s="27"/>
      <c r="L7" s="27"/>
      <c r="M7" s="209"/>
      <c r="N7" s="211"/>
      <c r="O7" s="211"/>
      <c r="P7" s="27"/>
    </row>
    <row r="8" spans="1:16" s="51" customFormat="1" ht="27" customHeight="1">
      <c r="A8" s="249" t="s">
        <v>344</v>
      </c>
      <c r="B8" s="79" t="s">
        <v>290</v>
      </c>
      <c r="C8" s="79"/>
      <c r="D8" s="262"/>
      <c r="E8" s="96"/>
      <c r="F8" s="96"/>
      <c r="G8" s="96">
        <f>G9</f>
        <v>3445.4500000000007</v>
      </c>
      <c r="H8" s="96">
        <f>I8-G8</f>
        <v>183.3151399999997</v>
      </c>
      <c r="I8" s="96">
        <f t="shared" ref="I8:J10" si="0">I9</f>
        <v>3628.7651400000004</v>
      </c>
      <c r="J8" s="96">
        <f t="shared" si="0"/>
        <v>3628.7651400000004</v>
      </c>
      <c r="K8" s="27"/>
      <c r="L8" s="27"/>
      <c r="M8" s="209"/>
      <c r="N8" s="211"/>
      <c r="O8" s="211"/>
      <c r="P8" s="27"/>
    </row>
    <row r="9" spans="1:16" s="51" customFormat="1" ht="30" customHeight="1">
      <c r="A9" s="249" t="s">
        <v>344</v>
      </c>
      <c r="B9" s="79" t="s">
        <v>290</v>
      </c>
      <c r="C9" s="79"/>
      <c r="D9" s="318"/>
      <c r="E9" s="261"/>
      <c r="F9" s="96"/>
      <c r="G9" s="96">
        <f>G10</f>
        <v>3445.4500000000007</v>
      </c>
      <c r="H9" s="96">
        <f>I9-G9</f>
        <v>183.3151399999997</v>
      </c>
      <c r="I9" s="96">
        <f t="shared" si="0"/>
        <v>3628.7651400000004</v>
      </c>
      <c r="J9" s="96">
        <f t="shared" si="0"/>
        <v>3628.7651400000004</v>
      </c>
      <c r="K9" s="27"/>
      <c r="L9" s="27"/>
      <c r="M9" s="209"/>
      <c r="N9" s="211"/>
      <c r="O9" s="211"/>
      <c r="P9" s="27"/>
    </row>
    <row r="10" spans="1:16" s="51" customFormat="1" ht="55.5" customHeight="1">
      <c r="A10" s="78" t="s">
        <v>368</v>
      </c>
      <c r="B10" s="79" t="s">
        <v>270</v>
      </c>
      <c r="C10" s="79"/>
      <c r="D10" s="262"/>
      <c r="E10" s="96"/>
      <c r="F10" s="96">
        <f>I10-E10</f>
        <v>3628.7651400000004</v>
      </c>
      <c r="G10" s="96">
        <f>G11</f>
        <v>3445.4500000000007</v>
      </c>
      <c r="H10" s="96">
        <f>I10-G10</f>
        <v>183.3151399999997</v>
      </c>
      <c r="I10" s="96">
        <f t="shared" si="0"/>
        <v>3628.7651400000004</v>
      </c>
      <c r="J10" s="96">
        <f t="shared" si="0"/>
        <v>3628.7651400000004</v>
      </c>
      <c r="K10" s="27"/>
      <c r="L10" s="27"/>
      <c r="M10" s="209"/>
      <c r="N10" s="211"/>
      <c r="O10" s="211"/>
      <c r="P10" s="27"/>
    </row>
    <row r="11" spans="1:16" s="51" customFormat="1" ht="27" customHeight="1">
      <c r="A11" s="242" t="s">
        <v>349</v>
      </c>
      <c r="B11" s="79" t="s">
        <v>270</v>
      </c>
      <c r="C11" s="79"/>
      <c r="D11" s="318"/>
      <c r="E11" s="261"/>
      <c r="F11" s="96"/>
      <c r="G11" s="96">
        <f>G12+G15+G18+G19</f>
        <v>3445.4500000000007</v>
      </c>
      <c r="H11" s="96">
        <f>I11-G11</f>
        <v>183.3151399999997</v>
      </c>
      <c r="I11" s="96">
        <f>I12+I16</f>
        <v>3628.7651400000004</v>
      </c>
      <c r="J11" s="96">
        <f>J12+J16</f>
        <v>3628.7651400000004</v>
      </c>
      <c r="K11" s="27"/>
      <c r="L11" s="27"/>
      <c r="M11" s="209"/>
      <c r="N11" s="211"/>
      <c r="O11" s="211"/>
      <c r="P11" s="27"/>
    </row>
    <row r="12" spans="1:16" s="51" customFormat="1" ht="25.5" customHeight="1">
      <c r="A12" s="242" t="s">
        <v>264</v>
      </c>
      <c r="B12" s="79" t="s">
        <v>247</v>
      </c>
      <c r="C12" s="79"/>
      <c r="D12" s="262"/>
      <c r="E12" s="96"/>
      <c r="F12" s="96">
        <f t="shared" ref="F12:F22" si="1">I12-E12</f>
        <v>3628.7651400000004</v>
      </c>
      <c r="G12" s="96">
        <f>G13+G14</f>
        <v>3360.8500000000004</v>
      </c>
      <c r="H12" s="96">
        <f t="shared" ref="H12:H22" si="2">I12-G12</f>
        <v>267.91514000000006</v>
      </c>
      <c r="I12" s="96">
        <f>SUM(I13:I19)</f>
        <v>3628.7651400000004</v>
      </c>
      <c r="J12" s="96">
        <f>SUM(J13:J19)</f>
        <v>3628.7651400000004</v>
      </c>
      <c r="K12" s="27"/>
      <c r="L12" s="213"/>
      <c r="M12" s="209"/>
      <c r="N12" s="213"/>
      <c r="O12" s="211"/>
      <c r="P12" s="27"/>
    </row>
    <row r="13" spans="1:16" s="51" customFormat="1" ht="14.25" customHeight="1">
      <c r="A13" s="250" t="s">
        <v>206</v>
      </c>
      <c r="B13" s="79" t="s">
        <v>247</v>
      </c>
      <c r="C13" s="104" t="s">
        <v>106</v>
      </c>
      <c r="D13" s="262"/>
      <c r="E13" s="96"/>
      <c r="F13" s="96">
        <f t="shared" si="1"/>
        <v>2787.07</v>
      </c>
      <c r="G13" s="96">
        <v>2581.3000000000002</v>
      </c>
      <c r="H13" s="96">
        <f t="shared" si="2"/>
        <v>205.76999999999998</v>
      </c>
      <c r="I13" s="96">
        <v>2787.07</v>
      </c>
      <c r="J13" s="96">
        <v>2787.07</v>
      </c>
      <c r="K13" s="27"/>
      <c r="L13" s="209"/>
      <c r="M13" s="209"/>
      <c r="N13" s="213"/>
      <c r="O13" s="213"/>
      <c r="P13" s="27"/>
    </row>
    <row r="14" spans="1:16" ht="26.25" customHeight="1">
      <c r="A14" s="250" t="s">
        <v>208</v>
      </c>
      <c r="B14" s="79" t="s">
        <v>247</v>
      </c>
      <c r="C14" s="104" t="s">
        <v>202</v>
      </c>
      <c r="D14" s="262"/>
      <c r="E14" s="96"/>
      <c r="F14" s="96">
        <f t="shared" si="1"/>
        <v>841.69514000000004</v>
      </c>
      <c r="G14" s="96">
        <v>779.55</v>
      </c>
      <c r="H14" s="96">
        <f t="shared" si="2"/>
        <v>62.145140000000083</v>
      </c>
      <c r="I14" s="96">
        <f>I13*30.2%</f>
        <v>841.69514000000004</v>
      </c>
      <c r="J14" s="96">
        <f>J13*30.2%</f>
        <v>841.69514000000004</v>
      </c>
      <c r="L14" s="209"/>
      <c r="M14" s="209"/>
      <c r="N14" s="211"/>
      <c r="O14" s="213"/>
    </row>
    <row r="15" spans="1:16" ht="26.25" hidden="1" customHeight="1">
      <c r="A15" s="250" t="s">
        <v>209</v>
      </c>
      <c r="B15" s="79" t="s">
        <v>247</v>
      </c>
      <c r="C15" s="100" t="s">
        <v>110</v>
      </c>
      <c r="D15" s="262"/>
      <c r="E15" s="96"/>
      <c r="F15" s="96">
        <f t="shared" si="1"/>
        <v>0</v>
      </c>
      <c r="G15" s="96">
        <v>23.8</v>
      </c>
      <c r="H15" s="96">
        <f t="shared" si="2"/>
        <v>-23.8</v>
      </c>
      <c r="I15" s="96"/>
      <c r="J15" s="96"/>
      <c r="L15" s="213"/>
      <c r="M15" s="209"/>
      <c r="N15" s="211"/>
      <c r="O15" s="211"/>
    </row>
    <row r="16" spans="1:16" ht="25.5" hidden="1">
      <c r="A16" s="103" t="s">
        <v>119</v>
      </c>
      <c r="B16" s="79" t="s">
        <v>247</v>
      </c>
      <c r="C16" s="100">
        <v>244</v>
      </c>
      <c r="D16" s="262"/>
      <c r="E16" s="96"/>
      <c r="F16" s="96">
        <f t="shared" si="1"/>
        <v>0</v>
      </c>
      <c r="G16" s="96"/>
      <c r="H16" s="235">
        <f t="shared" si="2"/>
        <v>0</v>
      </c>
      <c r="I16" s="96"/>
      <c r="J16" s="96"/>
      <c r="L16" s="168"/>
      <c r="M16" s="209"/>
      <c r="N16" s="211"/>
      <c r="O16" s="211"/>
    </row>
    <row r="17" spans="1:15" ht="76.5" hidden="1">
      <c r="A17" s="103" t="s">
        <v>210</v>
      </c>
      <c r="B17" s="79" t="s">
        <v>247</v>
      </c>
      <c r="C17" s="104" t="s">
        <v>211</v>
      </c>
      <c r="D17" s="262"/>
      <c r="E17" s="96"/>
      <c r="F17" s="96">
        <f t="shared" si="1"/>
        <v>0</v>
      </c>
      <c r="G17" s="96">
        <v>0</v>
      </c>
      <c r="H17" s="235">
        <f t="shared" si="2"/>
        <v>0</v>
      </c>
      <c r="I17" s="96">
        <v>0</v>
      </c>
      <c r="J17" s="96">
        <v>0</v>
      </c>
      <c r="L17" s="168"/>
      <c r="M17" s="209"/>
      <c r="N17" s="211"/>
      <c r="O17" s="211"/>
    </row>
    <row r="18" spans="1:15" hidden="1">
      <c r="A18" s="103" t="s">
        <v>114</v>
      </c>
      <c r="B18" s="79" t="s">
        <v>247</v>
      </c>
      <c r="C18" s="104" t="s">
        <v>115</v>
      </c>
      <c r="D18" s="262"/>
      <c r="E18" s="96"/>
      <c r="F18" s="96">
        <f t="shared" si="1"/>
        <v>0</v>
      </c>
      <c r="G18" s="96">
        <v>54.4</v>
      </c>
      <c r="H18" s="96">
        <f t="shared" si="2"/>
        <v>-54.4</v>
      </c>
      <c r="I18" s="96"/>
      <c r="J18" s="96"/>
      <c r="L18" s="168"/>
      <c r="M18" s="209"/>
      <c r="N18" s="209"/>
      <c r="O18" s="211"/>
    </row>
    <row r="19" spans="1:15" hidden="1">
      <c r="A19" s="103" t="s">
        <v>212</v>
      </c>
      <c r="B19" s="79" t="s">
        <v>247</v>
      </c>
      <c r="C19" s="104" t="s">
        <v>116</v>
      </c>
      <c r="D19" s="262"/>
      <c r="E19" s="96"/>
      <c r="F19" s="96">
        <f t="shared" si="1"/>
        <v>0</v>
      </c>
      <c r="G19" s="96">
        <v>6.4</v>
      </c>
      <c r="H19" s="96">
        <f t="shared" si="2"/>
        <v>-6.4</v>
      </c>
      <c r="I19" s="96"/>
      <c r="J19" s="96"/>
      <c r="L19" s="223"/>
      <c r="M19" s="209"/>
      <c r="N19" s="211"/>
      <c r="O19" s="211"/>
    </row>
    <row r="20" spans="1:15" ht="25.5">
      <c r="A20" s="242" t="s">
        <v>264</v>
      </c>
      <c r="B20" s="79" t="s">
        <v>247</v>
      </c>
      <c r="C20" s="79"/>
      <c r="D20" s="261"/>
      <c r="E20" s="261">
        <v>523.46936000000005</v>
      </c>
      <c r="F20" s="96">
        <f t="shared" si="1"/>
        <v>3447.1686199999995</v>
      </c>
      <c r="G20" s="96">
        <f>G21+G22</f>
        <v>4693.1499999999996</v>
      </c>
      <c r="H20" s="96">
        <f t="shared" si="2"/>
        <v>-722.51202000000012</v>
      </c>
      <c r="I20" s="96">
        <f>I21+I22+I26</f>
        <v>3970.6379799999995</v>
      </c>
      <c r="J20" s="96">
        <f>J21+J22+J26</f>
        <v>3672.1675</v>
      </c>
      <c r="L20" s="168"/>
      <c r="M20" s="209"/>
      <c r="N20" s="299"/>
      <c r="O20" s="211"/>
    </row>
    <row r="21" spans="1:15">
      <c r="A21" s="250" t="s">
        <v>381</v>
      </c>
      <c r="B21" s="79" t="s">
        <v>247</v>
      </c>
      <c r="C21" s="79" t="s">
        <v>118</v>
      </c>
      <c r="D21" s="262"/>
      <c r="E21" s="96">
        <v>0</v>
      </c>
      <c r="F21" s="96">
        <f t="shared" si="1"/>
        <v>3000.49</v>
      </c>
      <c r="G21" s="96">
        <v>3604.57</v>
      </c>
      <c r="H21" s="96">
        <f t="shared" si="2"/>
        <v>-604.08000000000038</v>
      </c>
      <c r="I21" s="96">
        <v>3000.49</v>
      </c>
      <c r="J21" s="96">
        <v>2771.25</v>
      </c>
      <c r="M21" s="209"/>
      <c r="N21" s="211"/>
      <c r="O21" s="211"/>
    </row>
    <row r="22" spans="1:15" ht="25.5">
      <c r="A22" s="250" t="s">
        <v>382</v>
      </c>
      <c r="B22" s="79" t="s">
        <v>247</v>
      </c>
      <c r="C22" s="79" t="s">
        <v>204</v>
      </c>
      <c r="D22" s="262"/>
      <c r="E22" s="96">
        <v>0</v>
      </c>
      <c r="F22" s="96">
        <f t="shared" si="1"/>
        <v>906.14797999999996</v>
      </c>
      <c r="G22" s="96">
        <v>1088.58</v>
      </c>
      <c r="H22" s="96">
        <f t="shared" si="2"/>
        <v>-182.43201999999997</v>
      </c>
      <c r="I22" s="96">
        <f>I21*30.2%</f>
        <v>906.14797999999996</v>
      </c>
      <c r="J22" s="96">
        <f>J21*30.2%</f>
        <v>836.91750000000002</v>
      </c>
      <c r="M22" s="209"/>
      <c r="N22" s="211"/>
      <c r="O22" s="211"/>
    </row>
    <row r="23" spans="1:15">
      <c r="A23" s="242" t="s">
        <v>410</v>
      </c>
      <c r="B23" s="79" t="s">
        <v>385</v>
      </c>
      <c r="C23" s="79"/>
      <c r="D23" s="262"/>
      <c r="E23" s="96"/>
      <c r="F23" s="96"/>
      <c r="G23" s="96"/>
      <c r="H23" s="96"/>
      <c r="I23" s="96">
        <f>I24+I25</f>
        <v>1149.30144</v>
      </c>
      <c r="J23" s="96">
        <f>J24+J25</f>
        <v>1149.30144</v>
      </c>
      <c r="M23" s="209"/>
      <c r="N23" s="211"/>
      <c r="O23" s="211"/>
    </row>
    <row r="24" spans="1:15">
      <c r="A24" s="250" t="s">
        <v>381</v>
      </c>
      <c r="B24" s="79" t="s">
        <v>385</v>
      </c>
      <c r="C24" s="79" t="s">
        <v>118</v>
      </c>
      <c r="D24" s="262"/>
      <c r="E24" s="96"/>
      <c r="F24" s="96"/>
      <c r="G24" s="96"/>
      <c r="H24" s="96"/>
      <c r="I24" s="96">
        <v>882.72</v>
      </c>
      <c r="J24" s="96">
        <v>882.72</v>
      </c>
      <c r="M24" s="209"/>
      <c r="N24" s="211"/>
      <c r="O24" s="211"/>
    </row>
    <row r="25" spans="1:15" ht="25.5">
      <c r="A25" s="250" t="s">
        <v>382</v>
      </c>
      <c r="B25" s="79" t="s">
        <v>385</v>
      </c>
      <c r="C25" s="79" t="s">
        <v>204</v>
      </c>
      <c r="D25" s="262"/>
      <c r="E25" s="96"/>
      <c r="F25" s="96"/>
      <c r="G25" s="96"/>
      <c r="H25" s="96"/>
      <c r="I25" s="96">
        <f>I24*30.2%</f>
        <v>266.58143999999999</v>
      </c>
      <c r="J25" s="96">
        <f>J24*30.2%</f>
        <v>266.58143999999999</v>
      </c>
      <c r="M25" s="209"/>
      <c r="N25" s="211"/>
      <c r="O25" s="211"/>
    </row>
    <row r="26" spans="1:15" ht="25.5">
      <c r="A26" s="256" t="s">
        <v>272</v>
      </c>
      <c r="B26" s="79" t="s">
        <v>389</v>
      </c>
      <c r="C26" s="79" t="s">
        <v>113</v>
      </c>
      <c r="D26" s="262"/>
      <c r="E26" s="96"/>
      <c r="F26" s="96"/>
      <c r="G26" s="96">
        <v>535.49</v>
      </c>
      <c r="H26" s="96"/>
      <c r="I26" s="96">
        <v>64</v>
      </c>
      <c r="J26" s="96">
        <v>64</v>
      </c>
      <c r="M26" s="209"/>
      <c r="N26" s="211"/>
      <c r="O26" s="211"/>
    </row>
    <row r="27" spans="1:15" ht="38.25" hidden="1">
      <c r="A27" s="256" t="s">
        <v>285</v>
      </c>
      <c r="B27" s="79" t="s">
        <v>254</v>
      </c>
      <c r="C27" s="104"/>
      <c r="D27" s="262"/>
      <c r="E27" s="96"/>
      <c r="F27" s="96"/>
      <c r="G27" s="96">
        <f>G28</f>
        <v>0</v>
      </c>
      <c r="H27" s="96">
        <f>H28</f>
        <v>0</v>
      </c>
      <c r="I27" s="96">
        <f>I28</f>
        <v>0</v>
      </c>
      <c r="J27" s="96">
        <f>J28</f>
        <v>0</v>
      </c>
      <c r="M27" s="209"/>
      <c r="N27" s="211"/>
      <c r="O27" s="211"/>
    </row>
    <row r="28" spans="1:15" ht="25.5" hidden="1">
      <c r="A28" s="256" t="s">
        <v>272</v>
      </c>
      <c r="B28" s="79" t="s">
        <v>254</v>
      </c>
      <c r="C28" s="79" t="s">
        <v>113</v>
      </c>
      <c r="D28" s="262"/>
      <c r="E28" s="96"/>
      <c r="F28" s="96">
        <f>I28-E28</f>
        <v>0</v>
      </c>
      <c r="G28" s="96"/>
      <c r="H28" s="96">
        <f>I28-G28</f>
        <v>0</v>
      </c>
      <c r="I28" s="96"/>
      <c r="J28" s="96"/>
      <c r="M28" s="209"/>
      <c r="N28" s="211"/>
      <c r="O28" s="211"/>
    </row>
    <row r="29" spans="1:15" hidden="1">
      <c r="A29" s="248" t="s">
        <v>291</v>
      </c>
      <c r="B29" s="79" t="s">
        <v>292</v>
      </c>
      <c r="C29" s="79"/>
      <c r="D29" s="261"/>
      <c r="E29" s="96"/>
      <c r="F29" s="96"/>
      <c r="G29" s="96">
        <f>G30</f>
        <v>100</v>
      </c>
      <c r="H29" s="96">
        <f>H30</f>
        <v>-100</v>
      </c>
      <c r="I29" s="96">
        <f>I30</f>
        <v>0</v>
      </c>
      <c r="J29" s="96">
        <f>J30</f>
        <v>0</v>
      </c>
      <c r="M29" s="209"/>
      <c r="N29" s="211"/>
      <c r="O29" s="211"/>
    </row>
    <row r="30" spans="1:15" ht="25.5" hidden="1">
      <c r="A30" s="245" t="s">
        <v>293</v>
      </c>
      <c r="B30" s="79" t="s">
        <v>294</v>
      </c>
      <c r="C30" s="79"/>
      <c r="D30" s="261"/>
      <c r="E30" s="96"/>
      <c r="F30" s="96">
        <f>I30-E30</f>
        <v>0</v>
      </c>
      <c r="G30" s="96">
        <v>100</v>
      </c>
      <c r="H30" s="96">
        <f>I30-G30</f>
        <v>-100</v>
      </c>
      <c r="I30" s="96">
        <f>I33</f>
        <v>0</v>
      </c>
      <c r="J30" s="96">
        <f>J33</f>
        <v>0</v>
      </c>
      <c r="L30" s="168"/>
      <c r="M30" s="209"/>
      <c r="N30" s="211"/>
      <c r="O30" s="211"/>
    </row>
    <row r="31" spans="1:15" hidden="1">
      <c r="A31" s="245" t="s">
        <v>295</v>
      </c>
      <c r="B31" s="79" t="s">
        <v>296</v>
      </c>
      <c r="C31" s="79"/>
      <c r="D31" s="261"/>
      <c r="E31" s="96"/>
      <c r="F31" s="96"/>
      <c r="G31" s="96">
        <f t="shared" ref="G31:J32" si="3">G32</f>
        <v>100</v>
      </c>
      <c r="H31" s="96">
        <f t="shared" si="3"/>
        <v>-100</v>
      </c>
      <c r="I31" s="96">
        <f t="shared" si="3"/>
        <v>0</v>
      </c>
      <c r="J31" s="96">
        <f t="shared" si="3"/>
        <v>0</v>
      </c>
      <c r="L31" s="168"/>
      <c r="M31" s="209"/>
      <c r="N31" s="211"/>
      <c r="O31" s="211"/>
    </row>
    <row r="32" spans="1:15" ht="25.5" hidden="1">
      <c r="A32" s="248" t="s">
        <v>348</v>
      </c>
      <c r="B32" s="79" t="s">
        <v>248</v>
      </c>
      <c r="C32" s="79"/>
      <c r="D32" s="261"/>
      <c r="E32" s="96"/>
      <c r="F32" s="96"/>
      <c r="G32" s="96">
        <f t="shared" si="3"/>
        <v>100</v>
      </c>
      <c r="H32" s="96">
        <f t="shared" si="3"/>
        <v>-100</v>
      </c>
      <c r="I32" s="96">
        <f t="shared" si="3"/>
        <v>0</v>
      </c>
      <c r="J32" s="96">
        <f t="shared" si="3"/>
        <v>0</v>
      </c>
      <c r="L32" s="168"/>
      <c r="M32" s="209"/>
      <c r="N32" s="211"/>
      <c r="O32" s="211"/>
    </row>
    <row r="33" spans="1:15" hidden="1">
      <c r="A33" s="252" t="s">
        <v>271</v>
      </c>
      <c r="B33" s="79" t="s">
        <v>248</v>
      </c>
      <c r="C33" s="75" t="s">
        <v>233</v>
      </c>
      <c r="D33" s="261"/>
      <c r="E33" s="96"/>
      <c r="F33" s="96">
        <f>I33-E33</f>
        <v>0</v>
      </c>
      <c r="G33" s="96">
        <v>100</v>
      </c>
      <c r="H33" s="96">
        <f>I33-G33</f>
        <v>-100</v>
      </c>
      <c r="I33" s="96"/>
      <c r="J33" s="96"/>
      <c r="L33" s="168"/>
      <c r="M33" s="209"/>
      <c r="N33" s="211"/>
      <c r="O33" s="211"/>
    </row>
    <row r="34" spans="1:15" hidden="1">
      <c r="A34" s="187" t="s">
        <v>273</v>
      </c>
      <c r="B34" s="101" t="s">
        <v>297</v>
      </c>
      <c r="C34" s="101"/>
      <c r="D34" s="262"/>
      <c r="E34" s="96"/>
      <c r="F34" s="96">
        <f>I34-E34</f>
        <v>0</v>
      </c>
      <c r="G34" s="96"/>
      <c r="H34" s="235">
        <f>I34-G34</f>
        <v>0</v>
      </c>
      <c r="I34" s="96">
        <f>I35+I39</f>
        <v>0</v>
      </c>
      <c r="J34" s="96">
        <f>J35+J39</f>
        <v>0</v>
      </c>
      <c r="M34" s="209"/>
      <c r="N34" s="211"/>
      <c r="O34" s="211"/>
    </row>
    <row r="35" spans="1:15" hidden="1">
      <c r="A35" s="187" t="s">
        <v>306</v>
      </c>
      <c r="B35" s="101" t="s">
        <v>280</v>
      </c>
      <c r="C35" s="101"/>
      <c r="D35" s="262"/>
      <c r="E35" s="96"/>
      <c r="F35" s="96"/>
      <c r="G35" s="96"/>
      <c r="H35" s="235"/>
      <c r="I35" s="96">
        <f t="shared" ref="I35:J37" si="4">I36</f>
        <v>0</v>
      </c>
      <c r="J35" s="96">
        <f t="shared" si="4"/>
        <v>0</v>
      </c>
      <c r="M35" s="209"/>
      <c r="N35" s="211"/>
      <c r="O35" s="211"/>
    </row>
    <row r="36" spans="1:15" hidden="1">
      <c r="A36" s="187" t="s">
        <v>307</v>
      </c>
      <c r="B36" s="101" t="s">
        <v>279</v>
      </c>
      <c r="C36" s="101"/>
      <c r="D36" s="262"/>
      <c r="E36" s="96"/>
      <c r="F36" s="96"/>
      <c r="G36" s="96"/>
      <c r="H36" s="235"/>
      <c r="I36" s="96">
        <f t="shared" si="4"/>
        <v>0</v>
      </c>
      <c r="J36" s="96">
        <f t="shared" si="4"/>
        <v>0</v>
      </c>
      <c r="M36" s="209"/>
      <c r="N36" s="211"/>
      <c r="O36" s="211"/>
    </row>
    <row r="37" spans="1:15" hidden="1">
      <c r="A37" s="187" t="s">
        <v>308</v>
      </c>
      <c r="B37" s="101" t="s">
        <v>250</v>
      </c>
      <c r="C37" s="101"/>
      <c r="D37" s="262"/>
      <c r="E37" s="96"/>
      <c r="F37" s="96"/>
      <c r="G37" s="96"/>
      <c r="H37" s="235"/>
      <c r="I37" s="96">
        <f t="shared" si="4"/>
        <v>0</v>
      </c>
      <c r="J37" s="96">
        <f t="shared" si="4"/>
        <v>0</v>
      </c>
      <c r="M37" s="209"/>
      <c r="N37" s="211"/>
      <c r="O37" s="211"/>
    </row>
    <row r="38" spans="1:15" ht="25.5" hidden="1">
      <c r="A38" s="187" t="s">
        <v>119</v>
      </c>
      <c r="B38" s="101" t="s">
        <v>250</v>
      </c>
      <c r="C38" s="101" t="s">
        <v>113</v>
      </c>
      <c r="D38" s="262"/>
      <c r="E38" s="96"/>
      <c r="F38" s="96"/>
      <c r="G38" s="96"/>
      <c r="H38" s="235"/>
      <c r="I38" s="96"/>
      <c r="J38" s="96"/>
      <c r="M38" s="209"/>
      <c r="N38" s="211"/>
      <c r="O38" s="211"/>
    </row>
    <row r="39" spans="1:15" hidden="1">
      <c r="A39" s="187" t="s">
        <v>304</v>
      </c>
      <c r="B39" s="79" t="s">
        <v>274</v>
      </c>
      <c r="C39" s="79"/>
      <c r="D39" s="261"/>
      <c r="E39" s="96"/>
      <c r="F39" s="96"/>
      <c r="G39" s="96">
        <f>G40+G43</f>
        <v>200</v>
      </c>
      <c r="H39" s="96">
        <f>I39-G39</f>
        <v>-200</v>
      </c>
      <c r="I39" s="96">
        <f t="shared" ref="I39:J41" si="5">I40</f>
        <v>0</v>
      </c>
      <c r="J39" s="96">
        <f t="shared" si="5"/>
        <v>0</v>
      </c>
      <c r="M39" s="209"/>
      <c r="N39" s="211"/>
      <c r="O39" s="211"/>
    </row>
    <row r="40" spans="1:15" hidden="1">
      <c r="A40" s="187" t="s">
        <v>304</v>
      </c>
      <c r="B40" s="79" t="s">
        <v>274</v>
      </c>
      <c r="C40" s="79"/>
      <c r="D40" s="262"/>
      <c r="E40" s="96"/>
      <c r="F40" s="96"/>
      <c r="G40" s="96">
        <f>G41</f>
        <v>100</v>
      </c>
      <c r="H40" s="96">
        <f>H41</f>
        <v>-100</v>
      </c>
      <c r="I40" s="96">
        <f t="shared" si="5"/>
        <v>0</v>
      </c>
      <c r="J40" s="96">
        <f t="shared" si="5"/>
        <v>0</v>
      </c>
      <c r="L40" s="168"/>
      <c r="M40" s="209"/>
      <c r="N40" s="211"/>
      <c r="O40" s="211"/>
    </row>
    <row r="41" spans="1:15" ht="25.5" hidden="1">
      <c r="A41" s="187" t="s">
        <v>275</v>
      </c>
      <c r="B41" s="79" t="s">
        <v>276</v>
      </c>
      <c r="C41" s="79"/>
      <c r="D41" s="261" t="e">
        <f>#REF!+#REF!</f>
        <v>#REF!</v>
      </c>
      <c r="E41" s="96" t="e">
        <f>#REF!</f>
        <v>#REF!</v>
      </c>
      <c r="F41" s="96" t="e">
        <f>I41-E41</f>
        <v>#REF!</v>
      </c>
      <c r="G41" s="96">
        <f>G42</f>
        <v>100</v>
      </c>
      <c r="H41" s="96">
        <f>I41-G41</f>
        <v>-100</v>
      </c>
      <c r="I41" s="96">
        <f t="shared" si="5"/>
        <v>0</v>
      </c>
      <c r="J41" s="96">
        <f t="shared" si="5"/>
        <v>0</v>
      </c>
      <c r="M41" s="209"/>
      <c r="N41" s="211"/>
      <c r="O41" s="211"/>
    </row>
    <row r="42" spans="1:15" ht="25.5" hidden="1">
      <c r="A42" s="187" t="s">
        <v>119</v>
      </c>
      <c r="B42" s="79" t="s">
        <v>276</v>
      </c>
      <c r="C42" s="79" t="s">
        <v>113</v>
      </c>
      <c r="D42" s="262"/>
      <c r="E42" s="96"/>
      <c r="F42" s="96">
        <f>I42-E42</f>
        <v>0</v>
      </c>
      <c r="G42" s="96">
        <v>100</v>
      </c>
      <c r="H42" s="96">
        <f>I42-G42</f>
        <v>-100</v>
      </c>
      <c r="I42" s="96"/>
      <c r="J42" s="96"/>
      <c r="L42" s="168"/>
      <c r="M42" s="209"/>
      <c r="N42" s="211"/>
      <c r="O42" s="211"/>
    </row>
    <row r="43" spans="1:15" hidden="1">
      <c r="A43" s="187" t="s">
        <v>305</v>
      </c>
      <c r="B43" s="79" t="s">
        <v>249</v>
      </c>
      <c r="C43" s="79"/>
      <c r="D43" s="262"/>
      <c r="E43" s="96"/>
      <c r="F43" s="96"/>
      <c r="G43" s="96">
        <f>G44</f>
        <v>100</v>
      </c>
      <c r="H43" s="96">
        <f>H44</f>
        <v>-100</v>
      </c>
      <c r="I43" s="96">
        <f>I44</f>
        <v>0</v>
      </c>
      <c r="J43" s="96">
        <f>J44</f>
        <v>0</v>
      </c>
      <c r="L43" s="168"/>
      <c r="M43" s="209"/>
      <c r="N43" s="211"/>
      <c r="O43" s="211"/>
    </row>
    <row r="44" spans="1:15" ht="37.5" hidden="1" customHeight="1">
      <c r="A44" s="102" t="s">
        <v>119</v>
      </c>
      <c r="B44" s="79" t="s">
        <v>249</v>
      </c>
      <c r="C44" s="79" t="s">
        <v>113</v>
      </c>
      <c r="D44" s="262"/>
      <c r="E44" s="96"/>
      <c r="F44" s="96"/>
      <c r="G44" s="96">
        <v>100</v>
      </c>
      <c r="H44" s="96">
        <f>I44-G44</f>
        <v>-100</v>
      </c>
      <c r="I44" s="96"/>
      <c r="J44" s="96"/>
      <c r="L44" s="168"/>
      <c r="M44" s="209"/>
      <c r="N44" s="211"/>
      <c r="O44" s="211"/>
    </row>
    <row r="45" spans="1:15" ht="25.5">
      <c r="A45" s="187" t="s">
        <v>320</v>
      </c>
      <c r="B45" s="101" t="s">
        <v>405</v>
      </c>
      <c r="C45" s="101"/>
      <c r="D45" s="262"/>
      <c r="E45" s="96"/>
      <c r="F45" s="96"/>
      <c r="G45" s="96">
        <f>G46</f>
        <v>4460.2</v>
      </c>
      <c r="H45" s="96">
        <f>I45-G45</f>
        <v>-4386.8599999999997</v>
      </c>
      <c r="I45" s="96">
        <f>I46</f>
        <v>73.34</v>
      </c>
      <c r="J45" s="96">
        <f>J46</f>
        <v>0</v>
      </c>
      <c r="M45" s="209"/>
      <c r="N45" s="211"/>
      <c r="O45" s="211"/>
    </row>
    <row r="46" spans="1:15" ht="29.25" customHeight="1">
      <c r="A46" s="187" t="s">
        <v>319</v>
      </c>
      <c r="B46" s="101" t="s">
        <v>404</v>
      </c>
      <c r="C46" s="101"/>
      <c r="D46" s="262"/>
      <c r="E46" s="96"/>
      <c r="F46" s="96"/>
      <c r="G46" s="96">
        <f>G47</f>
        <v>4460.2</v>
      </c>
      <c r="H46" s="96">
        <f>I46-G46</f>
        <v>-4386.8599999999997</v>
      </c>
      <c r="I46" s="96">
        <f>I47</f>
        <v>73.34</v>
      </c>
      <c r="J46" s="96">
        <f>J47</f>
        <v>0</v>
      </c>
      <c r="M46" s="209"/>
      <c r="N46" s="211"/>
      <c r="O46" s="211"/>
    </row>
    <row r="47" spans="1:15" ht="18.75" customHeight="1">
      <c r="A47" s="102" t="s">
        <v>119</v>
      </c>
      <c r="B47" s="101" t="s">
        <v>407</v>
      </c>
      <c r="C47" s="104" t="s">
        <v>113</v>
      </c>
      <c r="D47" s="262"/>
      <c r="E47" s="96"/>
      <c r="F47" s="96"/>
      <c r="G47" s="96">
        <v>4460.2</v>
      </c>
      <c r="H47" s="96">
        <f>I47-G47</f>
        <v>-4386.8599999999997</v>
      </c>
      <c r="I47" s="96">
        <v>73.34</v>
      </c>
      <c r="J47" s="96"/>
      <c r="L47" s="223"/>
      <c r="M47" s="317"/>
      <c r="N47" s="211"/>
      <c r="O47" s="211"/>
    </row>
    <row r="48" spans="1:15">
      <c r="A48" s="240" t="s">
        <v>309</v>
      </c>
      <c r="B48" s="101" t="s">
        <v>282</v>
      </c>
      <c r="C48" s="101"/>
      <c r="D48" s="318"/>
      <c r="E48" s="235"/>
      <c r="F48" s="235"/>
      <c r="G48" s="96">
        <f t="shared" ref="G48:J49" si="6">G49</f>
        <v>929.33999999999992</v>
      </c>
      <c r="H48" s="96">
        <f t="shared" si="6"/>
        <v>219.96144000000004</v>
      </c>
      <c r="I48" s="96">
        <f t="shared" si="6"/>
        <v>1149.30144</v>
      </c>
      <c r="J48" s="96">
        <f t="shared" si="6"/>
        <v>1149.30144</v>
      </c>
      <c r="M48" s="209"/>
      <c r="N48" s="211"/>
      <c r="O48" s="211"/>
    </row>
    <row r="49" spans="1:15">
      <c r="A49" s="78" t="s">
        <v>216</v>
      </c>
      <c r="B49" s="79" t="s">
        <v>282</v>
      </c>
      <c r="C49" s="79"/>
      <c r="D49" s="261" t="e">
        <f>#REF!</f>
        <v>#REF!</v>
      </c>
      <c r="E49" s="96" t="e">
        <f>#REF!</f>
        <v>#REF!</v>
      </c>
      <c r="F49" s="96" t="e">
        <f>I49-E49</f>
        <v>#REF!</v>
      </c>
      <c r="G49" s="96">
        <f t="shared" si="6"/>
        <v>929.33999999999992</v>
      </c>
      <c r="H49" s="96">
        <f t="shared" si="6"/>
        <v>219.96144000000004</v>
      </c>
      <c r="I49" s="96">
        <f t="shared" si="6"/>
        <v>1149.30144</v>
      </c>
      <c r="J49" s="96">
        <f t="shared" si="6"/>
        <v>1149.30144</v>
      </c>
      <c r="M49" s="209"/>
      <c r="N49" s="263"/>
      <c r="O49" s="211"/>
    </row>
    <row r="50" spans="1:15">
      <c r="A50" s="187" t="s">
        <v>281</v>
      </c>
      <c r="B50" s="101" t="s">
        <v>283</v>
      </c>
      <c r="C50" s="101"/>
      <c r="D50" s="262"/>
      <c r="E50" s="96"/>
      <c r="F50" s="96"/>
      <c r="G50" s="96">
        <f>G51</f>
        <v>929.33999999999992</v>
      </c>
      <c r="H50" s="96">
        <f>H51</f>
        <v>219.96144000000004</v>
      </c>
      <c r="I50" s="96">
        <f>I51+I55</f>
        <v>1149.30144</v>
      </c>
      <c r="J50" s="96">
        <f>J51+J55</f>
        <v>1149.30144</v>
      </c>
      <c r="M50" s="209"/>
      <c r="N50" s="211"/>
      <c r="O50" s="211"/>
    </row>
    <row r="51" spans="1:15">
      <c r="A51" s="242" t="s">
        <v>410</v>
      </c>
      <c r="B51" s="101" t="s">
        <v>284</v>
      </c>
      <c r="C51" s="101"/>
      <c r="D51" s="262"/>
      <c r="E51" s="96"/>
      <c r="F51" s="96"/>
      <c r="G51" s="96">
        <f>G52+G53</f>
        <v>929.33999999999992</v>
      </c>
      <c r="H51" s="96">
        <f>I51-G51</f>
        <v>219.96144000000004</v>
      </c>
      <c r="I51" s="96">
        <f>SUM(I52:I54)</f>
        <v>1149.30144</v>
      </c>
      <c r="J51" s="96">
        <f>SUM(J52:J54)</f>
        <v>1149.30144</v>
      </c>
      <c r="M51" s="209"/>
      <c r="N51" s="211"/>
      <c r="O51" s="211"/>
    </row>
    <row r="52" spans="1:15">
      <c r="A52" s="187" t="s">
        <v>381</v>
      </c>
      <c r="B52" s="101" t="s">
        <v>251</v>
      </c>
      <c r="C52" s="101" t="s">
        <v>118</v>
      </c>
      <c r="D52" s="262"/>
      <c r="E52" s="96"/>
      <c r="F52" s="96">
        <f>I52-E52</f>
        <v>882.72</v>
      </c>
      <c r="G52" s="96">
        <v>713.78</v>
      </c>
      <c r="H52" s="96">
        <f>I52-G52</f>
        <v>168.94000000000005</v>
      </c>
      <c r="I52" s="96">
        <f>882.72</f>
        <v>882.72</v>
      </c>
      <c r="J52" s="96">
        <f>882.72</f>
        <v>882.72</v>
      </c>
      <c r="M52" s="209"/>
      <c r="N52" s="211"/>
      <c r="O52" s="211"/>
    </row>
    <row r="53" spans="1:15" ht="27.75" customHeight="1">
      <c r="A53" s="270" t="s">
        <v>382</v>
      </c>
      <c r="B53" s="101" t="s">
        <v>251</v>
      </c>
      <c r="C53" s="101" t="s">
        <v>204</v>
      </c>
      <c r="D53" s="262"/>
      <c r="E53" s="96"/>
      <c r="F53" s="96">
        <f>I53-E53</f>
        <v>266.58143999999999</v>
      </c>
      <c r="G53" s="96">
        <v>215.56</v>
      </c>
      <c r="H53" s="96">
        <f>I53-G53</f>
        <v>51.021439999999984</v>
      </c>
      <c r="I53" s="96">
        <f>I52*30.2%</f>
        <v>266.58143999999999</v>
      </c>
      <c r="J53" s="96">
        <f>J52*30.2%</f>
        <v>266.58143999999999</v>
      </c>
      <c r="L53" s="168"/>
      <c r="M53" s="209"/>
      <c r="N53" s="211"/>
      <c r="O53" s="211"/>
    </row>
    <row r="54" spans="1:15" ht="25.5" hidden="1">
      <c r="A54" s="187" t="s">
        <v>119</v>
      </c>
      <c r="B54" s="101" t="s">
        <v>251</v>
      </c>
      <c r="C54" s="101" t="s">
        <v>113</v>
      </c>
      <c r="D54" s="262"/>
      <c r="E54" s="96"/>
      <c r="F54" s="96">
        <f>I54-E54</f>
        <v>0</v>
      </c>
      <c r="G54" s="96"/>
      <c r="H54" s="96">
        <f>I54-G54</f>
        <v>0</v>
      </c>
      <c r="I54" s="96"/>
      <c r="J54" s="96"/>
      <c r="M54" s="209"/>
      <c r="N54" s="211"/>
      <c r="O54" s="211"/>
    </row>
    <row r="55" spans="1:15" ht="51" hidden="1">
      <c r="A55" s="187" t="s">
        <v>317</v>
      </c>
      <c r="B55" s="61" t="s">
        <v>286</v>
      </c>
      <c r="C55" s="101"/>
      <c r="D55" s="262"/>
      <c r="E55" s="96"/>
      <c r="F55" s="96"/>
      <c r="G55" s="96"/>
      <c r="H55" s="96"/>
      <c r="I55" s="96">
        <f>I56</f>
        <v>0</v>
      </c>
      <c r="J55" s="96">
        <f>J56</f>
        <v>0</v>
      </c>
      <c r="M55" s="209"/>
      <c r="N55" s="211"/>
      <c r="O55" s="211"/>
    </row>
    <row r="56" spans="1:15" ht="25.5" hidden="1">
      <c r="A56" s="102" t="s">
        <v>119</v>
      </c>
      <c r="B56" s="61" t="s">
        <v>286</v>
      </c>
      <c r="C56" s="79" t="s">
        <v>113</v>
      </c>
      <c r="D56" s="262"/>
      <c r="E56" s="96"/>
      <c r="F56" s="96"/>
      <c r="G56" s="96"/>
      <c r="H56" s="96"/>
      <c r="I56" s="96"/>
      <c r="J56" s="96"/>
      <c r="L56" s="223">
        <f>I56/99</f>
        <v>0</v>
      </c>
      <c r="M56" s="209"/>
      <c r="N56" s="211"/>
      <c r="O56" s="211"/>
    </row>
    <row r="57" spans="1:15" hidden="1">
      <c r="A57" s="240" t="s">
        <v>311</v>
      </c>
      <c r="B57" s="101" t="s">
        <v>313</v>
      </c>
      <c r="C57" s="101"/>
      <c r="D57" s="318"/>
      <c r="E57" s="235"/>
      <c r="F57" s="235"/>
      <c r="G57" s="96">
        <f>G58</f>
        <v>186</v>
      </c>
      <c r="H57" s="96">
        <f>H58</f>
        <v>-186</v>
      </c>
      <c r="I57" s="96">
        <f t="shared" ref="I57:J59" si="7">I58</f>
        <v>0</v>
      </c>
      <c r="J57" s="96">
        <f t="shared" si="7"/>
        <v>0</v>
      </c>
      <c r="M57" s="209"/>
      <c r="N57" s="211"/>
      <c r="O57" s="211"/>
    </row>
    <row r="58" spans="1:15" hidden="1">
      <c r="A58" s="240" t="s">
        <v>311</v>
      </c>
      <c r="B58" s="101" t="s">
        <v>313</v>
      </c>
      <c r="C58" s="79"/>
      <c r="D58" s="261"/>
      <c r="E58" s="96"/>
      <c r="F58" s="96"/>
      <c r="G58" s="96">
        <f>G59</f>
        <v>186</v>
      </c>
      <c r="H58" s="96">
        <f>H59</f>
        <v>-186</v>
      </c>
      <c r="I58" s="96">
        <f t="shared" si="7"/>
        <v>0</v>
      </c>
      <c r="J58" s="96">
        <f t="shared" si="7"/>
        <v>0</v>
      </c>
      <c r="M58" s="209"/>
      <c r="N58" s="263"/>
      <c r="O58" s="211"/>
    </row>
    <row r="59" spans="1:15" ht="25.5" hidden="1">
      <c r="A59" s="102" t="s">
        <v>217</v>
      </c>
      <c r="B59" s="79" t="s">
        <v>287</v>
      </c>
      <c r="C59" s="79"/>
      <c r="D59" s="261" t="e">
        <f>#REF!+D60</f>
        <v>#REF!</v>
      </c>
      <c r="E59" s="96" t="e">
        <f>E60</f>
        <v>#REF!</v>
      </c>
      <c r="F59" s="96" t="e">
        <f>I59-E59</f>
        <v>#REF!</v>
      </c>
      <c r="G59" s="314">
        <f>G64</f>
        <v>186</v>
      </c>
      <c r="H59" s="96">
        <f>I59-G59</f>
        <v>-186</v>
      </c>
      <c r="I59" s="314">
        <f t="shared" si="7"/>
        <v>0</v>
      </c>
      <c r="J59" s="314">
        <f t="shared" si="7"/>
        <v>0</v>
      </c>
      <c r="M59" s="214"/>
      <c r="N59" s="211"/>
      <c r="O59" s="211"/>
    </row>
    <row r="60" spans="1:15" ht="25.5" hidden="1">
      <c r="A60" s="102" t="s">
        <v>218</v>
      </c>
      <c r="B60" s="79" t="s">
        <v>253</v>
      </c>
      <c r="C60" s="79"/>
      <c r="D60" s="261" t="e">
        <f>#REF!</f>
        <v>#REF!</v>
      </c>
      <c r="E60" s="96" t="e">
        <f>#REF!</f>
        <v>#REF!</v>
      </c>
      <c r="F60" s="96" t="e">
        <f>I60-E60</f>
        <v>#REF!</v>
      </c>
      <c r="G60" s="96">
        <f>G61</f>
        <v>0</v>
      </c>
      <c r="H60" s="96">
        <f>I60-G60</f>
        <v>0</v>
      </c>
      <c r="I60" s="96">
        <f>I61+I62</f>
        <v>0</v>
      </c>
      <c r="J60" s="96">
        <f>J61+J62</f>
        <v>0</v>
      </c>
      <c r="M60" s="209"/>
      <c r="N60" s="211"/>
      <c r="O60" s="211"/>
    </row>
    <row r="61" spans="1:15" hidden="1">
      <c r="A61" s="103" t="s">
        <v>203</v>
      </c>
      <c r="B61" s="79" t="s">
        <v>253</v>
      </c>
      <c r="C61" s="104" t="s">
        <v>118</v>
      </c>
      <c r="D61" s="261"/>
      <c r="E61" s="96"/>
      <c r="F61" s="96">
        <f>I61-E61</f>
        <v>0</v>
      </c>
      <c r="G61" s="96">
        <f>G62</f>
        <v>0</v>
      </c>
      <c r="H61" s="96">
        <f>I61-G61</f>
        <v>0</v>
      </c>
      <c r="I61" s="96"/>
      <c r="J61" s="96"/>
      <c r="M61" s="209"/>
      <c r="N61" s="211"/>
      <c r="O61" s="211"/>
    </row>
    <row r="62" spans="1:15" ht="38.25" hidden="1">
      <c r="A62" s="103" t="s">
        <v>215</v>
      </c>
      <c r="B62" s="79" t="s">
        <v>253</v>
      </c>
      <c r="C62" s="104" t="s">
        <v>204</v>
      </c>
      <c r="D62" s="261"/>
      <c r="E62" s="96"/>
      <c r="F62" s="96">
        <f>I62-E62</f>
        <v>0</v>
      </c>
      <c r="G62" s="96">
        <f>G63</f>
        <v>0</v>
      </c>
      <c r="H62" s="96">
        <f>I62-G62</f>
        <v>0</v>
      </c>
      <c r="I62" s="96"/>
      <c r="J62" s="96"/>
      <c r="M62" s="209"/>
      <c r="N62" s="211"/>
      <c r="O62" s="211"/>
    </row>
    <row r="63" spans="1:15" ht="38.25" hidden="1">
      <c r="A63" s="103" t="s">
        <v>215</v>
      </c>
      <c r="B63" s="79" t="s">
        <v>253</v>
      </c>
      <c r="C63" s="104" t="s">
        <v>113</v>
      </c>
      <c r="D63" s="261"/>
      <c r="E63" s="96"/>
      <c r="F63" s="96">
        <f>I63-E63</f>
        <v>0</v>
      </c>
      <c r="G63" s="96"/>
      <c r="H63" s="96">
        <f>I63-G63</f>
        <v>0</v>
      </c>
      <c r="I63" s="96"/>
      <c r="J63" s="96"/>
      <c r="M63" s="209"/>
      <c r="N63" s="211"/>
      <c r="O63" s="211"/>
    </row>
    <row r="64" spans="1:15" ht="25.5" hidden="1">
      <c r="A64" s="240" t="s">
        <v>312</v>
      </c>
      <c r="B64" s="101" t="s">
        <v>314</v>
      </c>
      <c r="C64" s="101"/>
      <c r="D64" s="318"/>
      <c r="E64" s="235"/>
      <c r="F64" s="235"/>
      <c r="G64" s="96">
        <f>G65</f>
        <v>186</v>
      </c>
      <c r="H64" s="96">
        <f>H65</f>
        <v>-186</v>
      </c>
      <c r="I64" s="96">
        <f>I65</f>
        <v>0</v>
      </c>
      <c r="J64" s="96">
        <f>J65</f>
        <v>0</v>
      </c>
      <c r="M64" s="209"/>
      <c r="N64" s="211"/>
      <c r="O64" s="211"/>
    </row>
    <row r="65" spans="1:16" ht="25.5" hidden="1">
      <c r="A65" s="187" t="s">
        <v>119</v>
      </c>
      <c r="B65" s="101" t="s">
        <v>252</v>
      </c>
      <c r="C65" s="101" t="s">
        <v>113</v>
      </c>
      <c r="D65" s="318"/>
      <c r="E65" s="235"/>
      <c r="F65" s="235"/>
      <c r="G65" s="96">
        <v>186</v>
      </c>
      <c r="H65" s="96">
        <f>I65-G65</f>
        <v>-186</v>
      </c>
      <c r="I65" s="96"/>
      <c r="J65" s="96"/>
      <c r="M65" s="209"/>
      <c r="N65" s="211"/>
      <c r="O65" s="211"/>
    </row>
    <row r="66" spans="1:16" ht="14.25" customHeight="1">
      <c r="A66" s="265" t="s">
        <v>258</v>
      </c>
      <c r="B66" s="101" t="s">
        <v>301</v>
      </c>
      <c r="C66" s="268"/>
      <c r="D66" s="262"/>
      <c r="E66" s="96"/>
      <c r="F66" s="96"/>
      <c r="G66" s="96">
        <f>G67+G68+G73</f>
        <v>3019.42</v>
      </c>
      <c r="H66" s="96">
        <f>H67</f>
        <v>-344.99000000000007</v>
      </c>
      <c r="I66" s="96">
        <f>I70+I73+I67+0.02</f>
        <v>2674.46686</v>
      </c>
      <c r="J66" s="96">
        <f>J70+J73+J67+0.01</f>
        <v>2987.9168600000003</v>
      </c>
      <c r="L66" s="223"/>
      <c r="M66" s="209"/>
      <c r="N66" s="211"/>
      <c r="O66" s="211"/>
    </row>
    <row r="67" spans="1:16">
      <c r="A67" s="78" t="s">
        <v>124</v>
      </c>
      <c r="B67" s="79" t="s">
        <v>240</v>
      </c>
      <c r="C67" s="79" t="s">
        <v>105</v>
      </c>
      <c r="D67" s="261">
        <v>0</v>
      </c>
      <c r="E67" s="96">
        <v>139.80000000000001</v>
      </c>
      <c r="F67" s="96">
        <f>I67-E67</f>
        <v>172.90999999999997</v>
      </c>
      <c r="G67" s="96">
        <v>657.7</v>
      </c>
      <c r="H67" s="96">
        <f>I67-G67</f>
        <v>-344.99000000000007</v>
      </c>
      <c r="I67" s="96">
        <v>312.70999999999998</v>
      </c>
      <c r="J67" s="96">
        <v>626.16999999999996</v>
      </c>
      <c r="L67" s="168"/>
      <c r="M67" s="209"/>
      <c r="N67" s="211"/>
      <c r="O67" s="211"/>
    </row>
    <row r="68" spans="1:16" ht="15.75" customHeight="1">
      <c r="A68" s="242" t="s">
        <v>260</v>
      </c>
      <c r="B68" s="101" t="s">
        <v>261</v>
      </c>
      <c r="C68" s="79"/>
      <c r="D68" s="261">
        <f>D71+D72</f>
        <v>500</v>
      </c>
      <c r="E68" s="96"/>
      <c r="F68" s="96">
        <f>I68-E68</f>
        <v>1348.4293200000002</v>
      </c>
      <c r="G68" s="96">
        <f>G71+G72</f>
        <v>1348.43</v>
      </c>
      <c r="H68" s="96">
        <f>I68-G68</f>
        <v>-6.7999999987478077E-4</v>
      </c>
      <c r="I68" s="96">
        <f>I69</f>
        <v>1348.4293200000002</v>
      </c>
      <c r="J68" s="96">
        <f>J69</f>
        <v>1348.4293200000002</v>
      </c>
      <c r="K68" s="28"/>
      <c r="L68" s="300"/>
      <c r="M68" s="209"/>
      <c r="N68" s="207"/>
      <c r="O68" s="207"/>
      <c r="P68" s="28"/>
    </row>
    <row r="69" spans="1:16" ht="27.75" customHeight="1">
      <c r="A69" s="242" t="s">
        <v>262</v>
      </c>
      <c r="B69" s="101" t="s">
        <v>263</v>
      </c>
      <c r="C69" s="79"/>
      <c r="D69" s="261"/>
      <c r="E69" s="96"/>
      <c r="F69" s="96"/>
      <c r="G69" s="96">
        <f>G70</f>
        <v>1348.43</v>
      </c>
      <c r="H69" s="96">
        <f>H70</f>
        <v>-6.7999999987478077E-4</v>
      </c>
      <c r="I69" s="96">
        <f>I70</f>
        <v>1348.4293200000002</v>
      </c>
      <c r="J69" s="96">
        <f>J70</f>
        <v>1348.4293200000002</v>
      </c>
      <c r="K69" s="28"/>
      <c r="L69" s="28"/>
      <c r="M69" s="209"/>
      <c r="N69" s="207"/>
      <c r="O69" s="207"/>
      <c r="P69" s="28"/>
    </row>
    <row r="70" spans="1:16" ht="27.75" customHeight="1">
      <c r="A70" s="242" t="s">
        <v>264</v>
      </c>
      <c r="B70" s="101" t="s">
        <v>265</v>
      </c>
      <c r="C70" s="79"/>
      <c r="D70" s="262"/>
      <c r="E70" s="96"/>
      <c r="F70" s="96">
        <f>I70-E70</f>
        <v>1348.4293200000002</v>
      </c>
      <c r="G70" s="96">
        <f>G71+G72</f>
        <v>1348.43</v>
      </c>
      <c r="H70" s="96">
        <f>I70-G70</f>
        <v>-6.7999999987478077E-4</v>
      </c>
      <c r="I70" s="96">
        <f>I71+I72</f>
        <v>1348.4293200000002</v>
      </c>
      <c r="J70" s="96">
        <f>J71+J72</f>
        <v>1348.4293200000002</v>
      </c>
      <c r="K70" s="28"/>
      <c r="L70" s="28"/>
      <c r="M70" s="209"/>
      <c r="N70" s="207"/>
      <c r="O70" s="207"/>
      <c r="P70" s="28"/>
    </row>
    <row r="71" spans="1:16">
      <c r="A71" s="242" t="s">
        <v>206</v>
      </c>
      <c r="B71" s="101" t="s">
        <v>265</v>
      </c>
      <c r="C71" s="79" t="s">
        <v>106</v>
      </c>
      <c r="D71" s="262">
        <v>500</v>
      </c>
      <c r="E71" s="96"/>
      <c r="F71" s="96">
        <f>I71-E71</f>
        <v>1035.6600000000001</v>
      </c>
      <c r="G71" s="96">
        <v>1035.6600000000001</v>
      </c>
      <c r="H71" s="96">
        <f>I71-G71</f>
        <v>0</v>
      </c>
      <c r="I71" s="96">
        <v>1035.6600000000001</v>
      </c>
      <c r="J71" s="96">
        <v>1035.6600000000001</v>
      </c>
      <c r="K71" s="28"/>
      <c r="M71" s="209"/>
      <c r="N71" s="210"/>
      <c r="O71" s="210"/>
      <c r="P71" s="28"/>
    </row>
    <row r="72" spans="1:16">
      <c r="A72" s="242" t="s">
        <v>207</v>
      </c>
      <c r="B72" s="101" t="s">
        <v>265</v>
      </c>
      <c r="C72" s="79" t="s">
        <v>202</v>
      </c>
      <c r="D72" s="262"/>
      <c r="E72" s="96"/>
      <c r="F72" s="96">
        <f>I72-E72</f>
        <v>312.76931999999999</v>
      </c>
      <c r="G72" s="96">
        <v>312.77</v>
      </c>
      <c r="H72" s="96">
        <f>I72-G72</f>
        <v>-6.7999999998846761E-4</v>
      </c>
      <c r="I72" s="96">
        <f>I71*30.2%</f>
        <v>312.76931999999999</v>
      </c>
      <c r="J72" s="96">
        <f>J71*30.2%</f>
        <v>312.76931999999999</v>
      </c>
      <c r="K72" s="28"/>
      <c r="M72" s="209"/>
      <c r="N72" s="207"/>
      <c r="O72" s="210"/>
      <c r="P72" s="28"/>
    </row>
    <row r="73" spans="1:16" ht="26.25">
      <c r="A73" s="242" t="s">
        <v>109</v>
      </c>
      <c r="B73" s="101" t="s">
        <v>266</v>
      </c>
      <c r="C73" s="80"/>
      <c r="D73" s="261"/>
      <c r="E73" s="96"/>
      <c r="F73" s="96"/>
      <c r="G73" s="96">
        <f>G74</f>
        <v>1013.29</v>
      </c>
      <c r="H73" s="96">
        <f>I73-G73</f>
        <v>1.7540000000053624E-2</v>
      </c>
      <c r="I73" s="96">
        <f>I74</f>
        <v>1013.30754</v>
      </c>
      <c r="J73" s="96">
        <f>J74</f>
        <v>1013.30754</v>
      </c>
      <c r="K73" s="51"/>
      <c r="L73" s="237"/>
      <c r="M73" s="209"/>
      <c r="N73" s="211"/>
      <c r="O73" s="212"/>
      <c r="P73" s="51"/>
    </row>
    <row r="74" spans="1:16" ht="26.25">
      <c r="A74" s="245" t="s">
        <v>267</v>
      </c>
      <c r="B74" s="101" t="s">
        <v>268</v>
      </c>
      <c r="C74" s="80"/>
      <c r="D74" s="261"/>
      <c r="E74" s="96"/>
      <c r="F74" s="96"/>
      <c r="G74" s="96">
        <f>G75</f>
        <v>1013.29</v>
      </c>
      <c r="H74" s="96">
        <f>H75</f>
        <v>1.7540000000053624E-2</v>
      </c>
      <c r="I74" s="96">
        <f>I75</f>
        <v>1013.30754</v>
      </c>
      <c r="J74" s="96">
        <f>J75</f>
        <v>1013.30754</v>
      </c>
      <c r="K74" s="51"/>
      <c r="L74" s="51"/>
      <c r="M74" s="209"/>
      <c r="N74" s="211"/>
      <c r="O74" s="212"/>
      <c r="P74" s="51"/>
    </row>
    <row r="75" spans="1:16" ht="26.25">
      <c r="A75" s="246" t="s">
        <v>264</v>
      </c>
      <c r="B75" s="101" t="s">
        <v>269</v>
      </c>
      <c r="C75" s="80"/>
      <c r="D75" s="261"/>
      <c r="E75" s="96"/>
      <c r="F75" s="96"/>
      <c r="G75" s="96">
        <f>G76+G77</f>
        <v>1013.29</v>
      </c>
      <c r="H75" s="96">
        <f>I75-G75</f>
        <v>1.7540000000053624E-2</v>
      </c>
      <c r="I75" s="96">
        <f>SUM(I76:I79)</f>
        <v>1013.30754</v>
      </c>
      <c r="J75" s="96">
        <f>SUM(J76:J79)</f>
        <v>1013.30754</v>
      </c>
      <c r="K75" s="51"/>
      <c r="L75" s="51"/>
      <c r="M75" s="209"/>
      <c r="N75" s="211"/>
      <c r="O75" s="212"/>
      <c r="P75" s="51"/>
    </row>
    <row r="76" spans="1:16" ht="14.25" customHeight="1">
      <c r="A76" s="246" t="s">
        <v>206</v>
      </c>
      <c r="B76" s="101" t="s">
        <v>269</v>
      </c>
      <c r="C76" s="80" t="s">
        <v>106</v>
      </c>
      <c r="D76" s="261"/>
      <c r="E76" s="96"/>
      <c r="F76" s="96"/>
      <c r="G76" s="96">
        <v>778.26</v>
      </c>
      <c r="H76" s="96">
        <f>I76-G76</f>
        <v>9.9999999999909051E-3</v>
      </c>
      <c r="I76" s="96">
        <v>778.27</v>
      </c>
      <c r="J76" s="96">
        <v>778.27</v>
      </c>
      <c r="K76" s="51"/>
      <c r="L76" s="51"/>
      <c r="M76" s="209"/>
      <c r="N76" s="213"/>
      <c r="O76" s="213"/>
      <c r="P76" s="51"/>
    </row>
    <row r="77" spans="1:16" ht="14.25" customHeight="1">
      <c r="A77" s="246" t="s">
        <v>219</v>
      </c>
      <c r="B77" s="101" t="s">
        <v>269</v>
      </c>
      <c r="C77" s="80" t="s">
        <v>202</v>
      </c>
      <c r="D77" s="261"/>
      <c r="E77" s="96"/>
      <c r="F77" s="96"/>
      <c r="G77" s="96">
        <v>235.03</v>
      </c>
      <c r="H77" s="96">
        <f>I77-G77</f>
        <v>7.5399999999774536E-3</v>
      </c>
      <c r="I77" s="96">
        <f>I76*30.2%</f>
        <v>235.03753999999998</v>
      </c>
      <c r="J77" s="96">
        <f>J76*30.2%</f>
        <v>235.03753999999998</v>
      </c>
      <c r="K77" s="51"/>
      <c r="L77" s="51"/>
      <c r="M77" s="209"/>
      <c r="N77" s="211"/>
      <c r="O77" s="213"/>
      <c r="P77" s="51"/>
    </row>
    <row r="78" spans="1:16" ht="26.25" hidden="1">
      <c r="A78" s="242" t="s">
        <v>209</v>
      </c>
      <c r="B78" s="61" t="s">
        <v>246</v>
      </c>
      <c r="C78" s="100" t="s">
        <v>110</v>
      </c>
      <c r="D78" s="262"/>
      <c r="E78" s="96"/>
      <c r="F78" s="96">
        <f>I78-E78</f>
        <v>0</v>
      </c>
      <c r="G78" s="96"/>
      <c r="H78" s="235">
        <f>I78-G78</f>
        <v>0</v>
      </c>
      <c r="I78" s="96"/>
      <c r="J78" s="96"/>
      <c r="K78" s="51"/>
      <c r="L78" s="51"/>
      <c r="M78" s="209"/>
      <c r="N78" s="211"/>
      <c r="O78" s="213"/>
      <c r="P78" s="51"/>
    </row>
    <row r="79" spans="1:16" ht="24.75" hidden="1" customHeight="1">
      <c r="A79" s="103" t="s">
        <v>119</v>
      </c>
      <c r="B79" s="61" t="s">
        <v>246</v>
      </c>
      <c r="C79" s="100">
        <v>244</v>
      </c>
      <c r="D79" s="262"/>
      <c r="E79" s="96"/>
      <c r="F79" s="96">
        <f>I79-E79</f>
        <v>0</v>
      </c>
      <c r="G79" s="96"/>
      <c r="H79" s="235">
        <f>I79-G79</f>
        <v>0</v>
      </c>
      <c r="I79" s="96"/>
      <c r="J79" s="96"/>
      <c r="K79" s="51"/>
      <c r="L79" s="51"/>
      <c r="M79" s="209"/>
      <c r="N79" s="211"/>
      <c r="O79" s="213"/>
      <c r="P79" s="51"/>
    </row>
    <row r="80" spans="1:16" ht="25.5" hidden="1">
      <c r="A80" s="266" t="s">
        <v>346</v>
      </c>
      <c r="B80" s="101" t="s">
        <v>302</v>
      </c>
      <c r="C80" s="268"/>
      <c r="D80" s="262"/>
      <c r="E80" s="96"/>
      <c r="F80" s="96"/>
      <c r="G80" s="96"/>
      <c r="H80" s="235"/>
      <c r="I80" s="96">
        <f t="shared" ref="I80:J82" si="8">I81</f>
        <v>0</v>
      </c>
      <c r="J80" s="96">
        <f t="shared" si="8"/>
        <v>0</v>
      </c>
      <c r="L80" s="223"/>
      <c r="M80" s="209"/>
      <c r="N80" s="211"/>
      <c r="O80" s="211"/>
    </row>
    <row r="81" spans="1:15" hidden="1">
      <c r="A81" s="267" t="s">
        <v>299</v>
      </c>
      <c r="B81" s="101" t="s">
        <v>303</v>
      </c>
      <c r="C81" s="268"/>
      <c r="D81" s="262"/>
      <c r="E81" s="96"/>
      <c r="F81" s="96"/>
      <c r="G81" s="96"/>
      <c r="H81" s="235"/>
      <c r="I81" s="96">
        <f t="shared" si="8"/>
        <v>0</v>
      </c>
      <c r="J81" s="96">
        <f t="shared" si="8"/>
        <v>0</v>
      </c>
      <c r="L81" s="223"/>
      <c r="M81" s="209"/>
      <c r="N81" s="211"/>
      <c r="O81" s="211"/>
    </row>
    <row r="82" spans="1:15" hidden="1">
      <c r="A82" s="266" t="s">
        <v>300</v>
      </c>
      <c r="B82" s="101" t="s">
        <v>256</v>
      </c>
      <c r="C82" s="268"/>
      <c r="D82" s="262"/>
      <c r="E82" s="96"/>
      <c r="F82" s="96"/>
      <c r="G82" s="96"/>
      <c r="H82" s="235"/>
      <c r="I82" s="96">
        <f t="shared" si="8"/>
        <v>0</v>
      </c>
      <c r="J82" s="96">
        <f t="shared" si="8"/>
        <v>0</v>
      </c>
      <c r="L82" s="223"/>
      <c r="M82" s="209"/>
      <c r="N82" s="211"/>
      <c r="O82" s="211"/>
    </row>
    <row r="83" spans="1:15" ht="25.5" hidden="1">
      <c r="A83" s="266" t="s">
        <v>347</v>
      </c>
      <c r="B83" s="101" t="s">
        <v>256</v>
      </c>
      <c r="C83" s="268" t="s">
        <v>257</v>
      </c>
      <c r="D83" s="262"/>
      <c r="E83" s="96"/>
      <c r="F83" s="96"/>
      <c r="G83" s="96"/>
      <c r="H83" s="235"/>
      <c r="I83" s="96"/>
      <c r="J83" s="96"/>
      <c r="L83" s="223"/>
      <c r="M83" s="209"/>
      <c r="N83" s="211"/>
      <c r="O83" s="211"/>
    </row>
    <row r="84" spans="1:15">
      <c r="A84" s="293" t="s">
        <v>37</v>
      </c>
      <c r="B84" s="319"/>
      <c r="C84" s="320"/>
      <c r="D84" s="261" t="e">
        <f>#REF!+#REF!+#REF!+#REF!+#REF!+#REF!+#REF!+D83</f>
        <v>#REF!</v>
      </c>
      <c r="E84" s="321" t="e">
        <f>#REF!+#REF!+#REF!+#REF!+#REF!+#REF!+E83</f>
        <v>#REF!</v>
      </c>
      <c r="F84" s="96" t="e">
        <f>I84-E84</f>
        <v>#REF!</v>
      </c>
      <c r="G84" s="96">
        <f>G66+G7</f>
        <v>17569.05</v>
      </c>
      <c r="H84" s="96">
        <f>I84-G84</f>
        <v>-4922.9871399999993</v>
      </c>
      <c r="I84" s="96">
        <f>I66+I7+0.25</f>
        <v>12646.06286</v>
      </c>
      <c r="J84" s="96">
        <f>J66+J7+0.01</f>
        <v>12587.462379999999</v>
      </c>
      <c r="L84" s="168"/>
      <c r="M84" s="168"/>
      <c r="N84" s="211"/>
      <c r="O84" s="211"/>
    </row>
    <row r="85" spans="1:15">
      <c r="E85" s="105">
        <v>5067.6000000000004</v>
      </c>
      <c r="L85" s="168"/>
      <c r="M85" s="223"/>
      <c r="N85" s="168"/>
      <c r="O85" s="168"/>
    </row>
    <row r="86" spans="1:15">
      <c r="E86" s="107" t="e">
        <f>E85-E84</f>
        <v>#REF!</v>
      </c>
      <c r="N86" s="168"/>
      <c r="O86" s="168"/>
    </row>
    <row r="90" spans="1:15">
      <c r="I90" s="281"/>
      <c r="J90" s="281"/>
    </row>
    <row r="94" spans="1:15">
      <c r="L94" s="168"/>
    </row>
    <row r="95" spans="1:15">
      <c r="L95" s="168"/>
    </row>
    <row r="96" spans="1:15">
      <c r="L96" s="168"/>
    </row>
  </sheetData>
  <autoFilter ref="A6:P86">
    <sortState ref="A7:P95">
      <sortCondition ref="B6:B95"/>
    </sortState>
  </autoFilter>
  <mergeCells count="3">
    <mergeCell ref="B1:J1"/>
    <mergeCell ref="K1:L1"/>
    <mergeCell ref="A3:J3"/>
  </mergeCells>
  <pageMargins left="1.1417322834645669" right="0.19685039370078741" top="0.59055118110236227" bottom="0.27559055118110237" header="0.31496062992125984" footer="0.31496062992125984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zoomScale="75" zoomScaleNormal="75" workbookViewId="0">
      <selection activeCell="C19" sqref="A1:C19"/>
    </sheetView>
  </sheetViews>
  <sheetFormatPr defaultRowHeight="15.75"/>
  <cols>
    <col min="1" max="1" width="22.140625" style="13" customWidth="1"/>
    <col min="2" max="2" width="50.28515625" style="13" customWidth="1"/>
    <col min="3" max="3" width="37.7109375" style="148" customWidth="1"/>
    <col min="4" max="9" width="0" style="13" hidden="1" customWidth="1"/>
    <col min="10" max="10" width="11" style="13" bestFit="1" customWidth="1"/>
    <col min="11" max="256" width="9.140625" style="13"/>
    <col min="257" max="257" width="22.140625" style="13" customWidth="1"/>
    <col min="258" max="258" width="50.28515625" style="13" customWidth="1"/>
    <col min="259" max="259" width="20.7109375" style="13" customWidth="1"/>
    <col min="260" max="265" width="0" style="13" hidden="1" customWidth="1"/>
    <col min="266" max="512" width="9.140625" style="13"/>
    <col min="513" max="513" width="22.140625" style="13" customWidth="1"/>
    <col min="514" max="514" width="50.28515625" style="13" customWidth="1"/>
    <col min="515" max="515" width="20.7109375" style="13" customWidth="1"/>
    <col min="516" max="521" width="0" style="13" hidden="1" customWidth="1"/>
    <col min="522" max="768" width="9.140625" style="13"/>
    <col min="769" max="769" width="22.140625" style="13" customWidth="1"/>
    <col min="770" max="770" width="50.28515625" style="13" customWidth="1"/>
    <col min="771" max="771" width="20.7109375" style="13" customWidth="1"/>
    <col min="772" max="777" width="0" style="13" hidden="1" customWidth="1"/>
    <col min="778" max="1024" width="9.140625" style="13"/>
    <col min="1025" max="1025" width="22.140625" style="13" customWidth="1"/>
    <col min="1026" max="1026" width="50.28515625" style="13" customWidth="1"/>
    <col min="1027" max="1027" width="20.7109375" style="13" customWidth="1"/>
    <col min="1028" max="1033" width="0" style="13" hidden="1" customWidth="1"/>
    <col min="1034" max="1280" width="9.140625" style="13"/>
    <col min="1281" max="1281" width="22.140625" style="13" customWidth="1"/>
    <col min="1282" max="1282" width="50.28515625" style="13" customWidth="1"/>
    <col min="1283" max="1283" width="20.7109375" style="13" customWidth="1"/>
    <col min="1284" max="1289" width="0" style="13" hidden="1" customWidth="1"/>
    <col min="1290" max="1536" width="9.140625" style="13"/>
    <col min="1537" max="1537" width="22.140625" style="13" customWidth="1"/>
    <col min="1538" max="1538" width="50.28515625" style="13" customWidth="1"/>
    <col min="1539" max="1539" width="20.7109375" style="13" customWidth="1"/>
    <col min="1540" max="1545" width="0" style="13" hidden="1" customWidth="1"/>
    <col min="1546" max="1792" width="9.140625" style="13"/>
    <col min="1793" max="1793" width="22.140625" style="13" customWidth="1"/>
    <col min="1794" max="1794" width="50.28515625" style="13" customWidth="1"/>
    <col min="1795" max="1795" width="20.7109375" style="13" customWidth="1"/>
    <col min="1796" max="1801" width="0" style="13" hidden="1" customWidth="1"/>
    <col min="1802" max="2048" width="9.140625" style="13"/>
    <col min="2049" max="2049" width="22.140625" style="13" customWidth="1"/>
    <col min="2050" max="2050" width="50.28515625" style="13" customWidth="1"/>
    <col min="2051" max="2051" width="20.7109375" style="13" customWidth="1"/>
    <col min="2052" max="2057" width="0" style="13" hidden="1" customWidth="1"/>
    <col min="2058" max="2304" width="9.140625" style="13"/>
    <col min="2305" max="2305" width="22.140625" style="13" customWidth="1"/>
    <col min="2306" max="2306" width="50.28515625" style="13" customWidth="1"/>
    <col min="2307" max="2307" width="20.7109375" style="13" customWidth="1"/>
    <col min="2308" max="2313" width="0" style="13" hidden="1" customWidth="1"/>
    <col min="2314" max="2560" width="9.140625" style="13"/>
    <col min="2561" max="2561" width="22.140625" style="13" customWidth="1"/>
    <col min="2562" max="2562" width="50.28515625" style="13" customWidth="1"/>
    <col min="2563" max="2563" width="20.7109375" style="13" customWidth="1"/>
    <col min="2564" max="2569" width="0" style="13" hidden="1" customWidth="1"/>
    <col min="2570" max="2816" width="9.140625" style="13"/>
    <col min="2817" max="2817" width="22.140625" style="13" customWidth="1"/>
    <col min="2818" max="2818" width="50.28515625" style="13" customWidth="1"/>
    <col min="2819" max="2819" width="20.7109375" style="13" customWidth="1"/>
    <col min="2820" max="2825" width="0" style="13" hidden="1" customWidth="1"/>
    <col min="2826" max="3072" width="9.140625" style="13"/>
    <col min="3073" max="3073" width="22.140625" style="13" customWidth="1"/>
    <col min="3074" max="3074" width="50.28515625" style="13" customWidth="1"/>
    <col min="3075" max="3075" width="20.7109375" style="13" customWidth="1"/>
    <col min="3076" max="3081" width="0" style="13" hidden="1" customWidth="1"/>
    <col min="3082" max="3328" width="9.140625" style="13"/>
    <col min="3329" max="3329" width="22.140625" style="13" customWidth="1"/>
    <col min="3330" max="3330" width="50.28515625" style="13" customWidth="1"/>
    <col min="3331" max="3331" width="20.7109375" style="13" customWidth="1"/>
    <col min="3332" max="3337" width="0" style="13" hidden="1" customWidth="1"/>
    <col min="3338" max="3584" width="9.140625" style="13"/>
    <col min="3585" max="3585" width="22.140625" style="13" customWidth="1"/>
    <col min="3586" max="3586" width="50.28515625" style="13" customWidth="1"/>
    <col min="3587" max="3587" width="20.7109375" style="13" customWidth="1"/>
    <col min="3588" max="3593" width="0" style="13" hidden="1" customWidth="1"/>
    <col min="3594" max="3840" width="9.140625" style="13"/>
    <col min="3841" max="3841" width="22.140625" style="13" customWidth="1"/>
    <col min="3842" max="3842" width="50.28515625" style="13" customWidth="1"/>
    <col min="3843" max="3843" width="20.7109375" style="13" customWidth="1"/>
    <col min="3844" max="3849" width="0" style="13" hidden="1" customWidth="1"/>
    <col min="3850" max="4096" width="9.140625" style="13"/>
    <col min="4097" max="4097" width="22.140625" style="13" customWidth="1"/>
    <col min="4098" max="4098" width="50.28515625" style="13" customWidth="1"/>
    <col min="4099" max="4099" width="20.7109375" style="13" customWidth="1"/>
    <col min="4100" max="4105" width="0" style="13" hidden="1" customWidth="1"/>
    <col min="4106" max="4352" width="9.140625" style="13"/>
    <col min="4353" max="4353" width="22.140625" style="13" customWidth="1"/>
    <col min="4354" max="4354" width="50.28515625" style="13" customWidth="1"/>
    <col min="4355" max="4355" width="20.7109375" style="13" customWidth="1"/>
    <col min="4356" max="4361" width="0" style="13" hidden="1" customWidth="1"/>
    <col min="4362" max="4608" width="9.140625" style="13"/>
    <col min="4609" max="4609" width="22.140625" style="13" customWidth="1"/>
    <col min="4610" max="4610" width="50.28515625" style="13" customWidth="1"/>
    <col min="4611" max="4611" width="20.7109375" style="13" customWidth="1"/>
    <col min="4612" max="4617" width="0" style="13" hidden="1" customWidth="1"/>
    <col min="4618" max="4864" width="9.140625" style="13"/>
    <col min="4865" max="4865" width="22.140625" style="13" customWidth="1"/>
    <col min="4866" max="4866" width="50.28515625" style="13" customWidth="1"/>
    <col min="4867" max="4867" width="20.7109375" style="13" customWidth="1"/>
    <col min="4868" max="4873" width="0" style="13" hidden="1" customWidth="1"/>
    <col min="4874" max="5120" width="9.140625" style="13"/>
    <col min="5121" max="5121" width="22.140625" style="13" customWidth="1"/>
    <col min="5122" max="5122" width="50.28515625" style="13" customWidth="1"/>
    <col min="5123" max="5123" width="20.7109375" style="13" customWidth="1"/>
    <col min="5124" max="5129" width="0" style="13" hidden="1" customWidth="1"/>
    <col min="5130" max="5376" width="9.140625" style="13"/>
    <col min="5377" max="5377" width="22.140625" style="13" customWidth="1"/>
    <col min="5378" max="5378" width="50.28515625" style="13" customWidth="1"/>
    <col min="5379" max="5379" width="20.7109375" style="13" customWidth="1"/>
    <col min="5380" max="5385" width="0" style="13" hidden="1" customWidth="1"/>
    <col min="5386" max="5632" width="9.140625" style="13"/>
    <col min="5633" max="5633" width="22.140625" style="13" customWidth="1"/>
    <col min="5634" max="5634" width="50.28515625" style="13" customWidth="1"/>
    <col min="5635" max="5635" width="20.7109375" style="13" customWidth="1"/>
    <col min="5636" max="5641" width="0" style="13" hidden="1" customWidth="1"/>
    <col min="5642" max="5888" width="9.140625" style="13"/>
    <col min="5889" max="5889" width="22.140625" style="13" customWidth="1"/>
    <col min="5890" max="5890" width="50.28515625" style="13" customWidth="1"/>
    <col min="5891" max="5891" width="20.7109375" style="13" customWidth="1"/>
    <col min="5892" max="5897" width="0" style="13" hidden="1" customWidth="1"/>
    <col min="5898" max="6144" width="9.140625" style="13"/>
    <col min="6145" max="6145" width="22.140625" style="13" customWidth="1"/>
    <col min="6146" max="6146" width="50.28515625" style="13" customWidth="1"/>
    <col min="6147" max="6147" width="20.7109375" style="13" customWidth="1"/>
    <col min="6148" max="6153" width="0" style="13" hidden="1" customWidth="1"/>
    <col min="6154" max="6400" width="9.140625" style="13"/>
    <col min="6401" max="6401" width="22.140625" style="13" customWidth="1"/>
    <col min="6402" max="6402" width="50.28515625" style="13" customWidth="1"/>
    <col min="6403" max="6403" width="20.7109375" style="13" customWidth="1"/>
    <col min="6404" max="6409" width="0" style="13" hidden="1" customWidth="1"/>
    <col min="6410" max="6656" width="9.140625" style="13"/>
    <col min="6657" max="6657" width="22.140625" style="13" customWidth="1"/>
    <col min="6658" max="6658" width="50.28515625" style="13" customWidth="1"/>
    <col min="6659" max="6659" width="20.7109375" style="13" customWidth="1"/>
    <col min="6660" max="6665" width="0" style="13" hidden="1" customWidth="1"/>
    <col min="6666" max="6912" width="9.140625" style="13"/>
    <col min="6913" max="6913" width="22.140625" style="13" customWidth="1"/>
    <col min="6914" max="6914" width="50.28515625" style="13" customWidth="1"/>
    <col min="6915" max="6915" width="20.7109375" style="13" customWidth="1"/>
    <col min="6916" max="6921" width="0" style="13" hidden="1" customWidth="1"/>
    <col min="6922" max="7168" width="9.140625" style="13"/>
    <col min="7169" max="7169" width="22.140625" style="13" customWidth="1"/>
    <col min="7170" max="7170" width="50.28515625" style="13" customWidth="1"/>
    <col min="7171" max="7171" width="20.7109375" style="13" customWidth="1"/>
    <col min="7172" max="7177" width="0" style="13" hidden="1" customWidth="1"/>
    <col min="7178" max="7424" width="9.140625" style="13"/>
    <col min="7425" max="7425" width="22.140625" style="13" customWidth="1"/>
    <col min="7426" max="7426" width="50.28515625" style="13" customWidth="1"/>
    <col min="7427" max="7427" width="20.7109375" style="13" customWidth="1"/>
    <col min="7428" max="7433" width="0" style="13" hidden="1" customWidth="1"/>
    <col min="7434" max="7680" width="9.140625" style="13"/>
    <col min="7681" max="7681" width="22.140625" style="13" customWidth="1"/>
    <col min="7682" max="7682" width="50.28515625" style="13" customWidth="1"/>
    <col min="7683" max="7683" width="20.7109375" style="13" customWidth="1"/>
    <col min="7684" max="7689" width="0" style="13" hidden="1" customWidth="1"/>
    <col min="7690" max="7936" width="9.140625" style="13"/>
    <col min="7937" max="7937" width="22.140625" style="13" customWidth="1"/>
    <col min="7938" max="7938" width="50.28515625" style="13" customWidth="1"/>
    <col min="7939" max="7939" width="20.7109375" style="13" customWidth="1"/>
    <col min="7940" max="7945" width="0" style="13" hidden="1" customWidth="1"/>
    <col min="7946" max="8192" width="9.140625" style="13"/>
    <col min="8193" max="8193" width="22.140625" style="13" customWidth="1"/>
    <col min="8194" max="8194" width="50.28515625" style="13" customWidth="1"/>
    <col min="8195" max="8195" width="20.7109375" style="13" customWidth="1"/>
    <col min="8196" max="8201" width="0" style="13" hidden="1" customWidth="1"/>
    <col min="8202" max="8448" width="9.140625" style="13"/>
    <col min="8449" max="8449" width="22.140625" style="13" customWidth="1"/>
    <col min="8450" max="8450" width="50.28515625" style="13" customWidth="1"/>
    <col min="8451" max="8451" width="20.7109375" style="13" customWidth="1"/>
    <col min="8452" max="8457" width="0" style="13" hidden="1" customWidth="1"/>
    <col min="8458" max="8704" width="9.140625" style="13"/>
    <col min="8705" max="8705" width="22.140625" style="13" customWidth="1"/>
    <col min="8706" max="8706" width="50.28515625" style="13" customWidth="1"/>
    <col min="8707" max="8707" width="20.7109375" style="13" customWidth="1"/>
    <col min="8708" max="8713" width="0" style="13" hidden="1" customWidth="1"/>
    <col min="8714" max="8960" width="9.140625" style="13"/>
    <col min="8961" max="8961" width="22.140625" style="13" customWidth="1"/>
    <col min="8962" max="8962" width="50.28515625" style="13" customWidth="1"/>
    <col min="8963" max="8963" width="20.7109375" style="13" customWidth="1"/>
    <col min="8964" max="8969" width="0" style="13" hidden="1" customWidth="1"/>
    <col min="8970" max="9216" width="9.140625" style="13"/>
    <col min="9217" max="9217" width="22.140625" style="13" customWidth="1"/>
    <col min="9218" max="9218" width="50.28515625" style="13" customWidth="1"/>
    <col min="9219" max="9219" width="20.7109375" style="13" customWidth="1"/>
    <col min="9220" max="9225" width="0" style="13" hidden="1" customWidth="1"/>
    <col min="9226" max="9472" width="9.140625" style="13"/>
    <col min="9473" max="9473" width="22.140625" style="13" customWidth="1"/>
    <col min="9474" max="9474" width="50.28515625" style="13" customWidth="1"/>
    <col min="9475" max="9475" width="20.7109375" style="13" customWidth="1"/>
    <col min="9476" max="9481" width="0" style="13" hidden="1" customWidth="1"/>
    <col min="9482" max="9728" width="9.140625" style="13"/>
    <col min="9729" max="9729" width="22.140625" style="13" customWidth="1"/>
    <col min="9730" max="9730" width="50.28515625" style="13" customWidth="1"/>
    <col min="9731" max="9731" width="20.7109375" style="13" customWidth="1"/>
    <col min="9732" max="9737" width="0" style="13" hidden="1" customWidth="1"/>
    <col min="9738" max="9984" width="9.140625" style="13"/>
    <col min="9985" max="9985" width="22.140625" style="13" customWidth="1"/>
    <col min="9986" max="9986" width="50.28515625" style="13" customWidth="1"/>
    <col min="9987" max="9987" width="20.7109375" style="13" customWidth="1"/>
    <col min="9988" max="9993" width="0" style="13" hidden="1" customWidth="1"/>
    <col min="9994" max="10240" width="9.140625" style="13"/>
    <col min="10241" max="10241" width="22.140625" style="13" customWidth="1"/>
    <col min="10242" max="10242" width="50.28515625" style="13" customWidth="1"/>
    <col min="10243" max="10243" width="20.7109375" style="13" customWidth="1"/>
    <col min="10244" max="10249" width="0" style="13" hidden="1" customWidth="1"/>
    <col min="10250" max="10496" width="9.140625" style="13"/>
    <col min="10497" max="10497" width="22.140625" style="13" customWidth="1"/>
    <col min="10498" max="10498" width="50.28515625" style="13" customWidth="1"/>
    <col min="10499" max="10499" width="20.7109375" style="13" customWidth="1"/>
    <col min="10500" max="10505" width="0" style="13" hidden="1" customWidth="1"/>
    <col min="10506" max="10752" width="9.140625" style="13"/>
    <col min="10753" max="10753" width="22.140625" style="13" customWidth="1"/>
    <col min="10754" max="10754" width="50.28515625" style="13" customWidth="1"/>
    <col min="10755" max="10755" width="20.7109375" style="13" customWidth="1"/>
    <col min="10756" max="10761" width="0" style="13" hidden="1" customWidth="1"/>
    <col min="10762" max="11008" width="9.140625" style="13"/>
    <col min="11009" max="11009" width="22.140625" style="13" customWidth="1"/>
    <col min="11010" max="11010" width="50.28515625" style="13" customWidth="1"/>
    <col min="11011" max="11011" width="20.7109375" style="13" customWidth="1"/>
    <col min="11012" max="11017" width="0" style="13" hidden="1" customWidth="1"/>
    <col min="11018" max="11264" width="9.140625" style="13"/>
    <col min="11265" max="11265" width="22.140625" style="13" customWidth="1"/>
    <col min="11266" max="11266" width="50.28515625" style="13" customWidth="1"/>
    <col min="11267" max="11267" width="20.7109375" style="13" customWidth="1"/>
    <col min="11268" max="11273" width="0" style="13" hidden="1" customWidth="1"/>
    <col min="11274" max="11520" width="9.140625" style="13"/>
    <col min="11521" max="11521" width="22.140625" style="13" customWidth="1"/>
    <col min="11522" max="11522" width="50.28515625" style="13" customWidth="1"/>
    <col min="11523" max="11523" width="20.7109375" style="13" customWidth="1"/>
    <col min="11524" max="11529" width="0" style="13" hidden="1" customWidth="1"/>
    <col min="11530" max="11776" width="9.140625" style="13"/>
    <col min="11777" max="11777" width="22.140625" style="13" customWidth="1"/>
    <col min="11778" max="11778" width="50.28515625" style="13" customWidth="1"/>
    <col min="11779" max="11779" width="20.7109375" style="13" customWidth="1"/>
    <col min="11780" max="11785" width="0" style="13" hidden="1" customWidth="1"/>
    <col min="11786" max="12032" width="9.140625" style="13"/>
    <col min="12033" max="12033" width="22.140625" style="13" customWidth="1"/>
    <col min="12034" max="12034" width="50.28515625" style="13" customWidth="1"/>
    <col min="12035" max="12035" width="20.7109375" style="13" customWidth="1"/>
    <col min="12036" max="12041" width="0" style="13" hidden="1" customWidth="1"/>
    <col min="12042" max="12288" width="9.140625" style="13"/>
    <col min="12289" max="12289" width="22.140625" style="13" customWidth="1"/>
    <col min="12290" max="12290" width="50.28515625" style="13" customWidth="1"/>
    <col min="12291" max="12291" width="20.7109375" style="13" customWidth="1"/>
    <col min="12292" max="12297" width="0" style="13" hidden="1" customWidth="1"/>
    <col min="12298" max="12544" width="9.140625" style="13"/>
    <col min="12545" max="12545" width="22.140625" style="13" customWidth="1"/>
    <col min="12546" max="12546" width="50.28515625" style="13" customWidth="1"/>
    <col min="12547" max="12547" width="20.7109375" style="13" customWidth="1"/>
    <col min="12548" max="12553" width="0" style="13" hidden="1" customWidth="1"/>
    <col min="12554" max="12800" width="9.140625" style="13"/>
    <col min="12801" max="12801" width="22.140625" style="13" customWidth="1"/>
    <col min="12802" max="12802" width="50.28515625" style="13" customWidth="1"/>
    <col min="12803" max="12803" width="20.7109375" style="13" customWidth="1"/>
    <col min="12804" max="12809" width="0" style="13" hidden="1" customWidth="1"/>
    <col min="12810" max="13056" width="9.140625" style="13"/>
    <col min="13057" max="13057" width="22.140625" style="13" customWidth="1"/>
    <col min="13058" max="13058" width="50.28515625" style="13" customWidth="1"/>
    <col min="13059" max="13059" width="20.7109375" style="13" customWidth="1"/>
    <col min="13060" max="13065" width="0" style="13" hidden="1" customWidth="1"/>
    <col min="13066" max="13312" width="9.140625" style="13"/>
    <col min="13313" max="13313" width="22.140625" style="13" customWidth="1"/>
    <col min="13314" max="13314" width="50.28515625" style="13" customWidth="1"/>
    <col min="13315" max="13315" width="20.7109375" style="13" customWidth="1"/>
    <col min="13316" max="13321" width="0" style="13" hidden="1" customWidth="1"/>
    <col min="13322" max="13568" width="9.140625" style="13"/>
    <col min="13569" max="13569" width="22.140625" style="13" customWidth="1"/>
    <col min="13570" max="13570" width="50.28515625" style="13" customWidth="1"/>
    <col min="13571" max="13571" width="20.7109375" style="13" customWidth="1"/>
    <col min="13572" max="13577" width="0" style="13" hidden="1" customWidth="1"/>
    <col min="13578" max="13824" width="9.140625" style="13"/>
    <col min="13825" max="13825" width="22.140625" style="13" customWidth="1"/>
    <col min="13826" max="13826" width="50.28515625" style="13" customWidth="1"/>
    <col min="13827" max="13827" width="20.7109375" style="13" customWidth="1"/>
    <col min="13828" max="13833" width="0" style="13" hidden="1" customWidth="1"/>
    <col min="13834" max="14080" width="9.140625" style="13"/>
    <col min="14081" max="14081" width="22.140625" style="13" customWidth="1"/>
    <col min="14082" max="14082" width="50.28515625" style="13" customWidth="1"/>
    <col min="14083" max="14083" width="20.7109375" style="13" customWidth="1"/>
    <col min="14084" max="14089" width="0" style="13" hidden="1" customWidth="1"/>
    <col min="14090" max="14336" width="9.140625" style="13"/>
    <col min="14337" max="14337" width="22.140625" style="13" customWidth="1"/>
    <col min="14338" max="14338" width="50.28515625" style="13" customWidth="1"/>
    <col min="14339" max="14339" width="20.7109375" style="13" customWidth="1"/>
    <col min="14340" max="14345" width="0" style="13" hidden="1" customWidth="1"/>
    <col min="14346" max="14592" width="9.140625" style="13"/>
    <col min="14593" max="14593" width="22.140625" style="13" customWidth="1"/>
    <col min="14594" max="14594" width="50.28515625" style="13" customWidth="1"/>
    <col min="14595" max="14595" width="20.7109375" style="13" customWidth="1"/>
    <col min="14596" max="14601" width="0" style="13" hidden="1" customWidth="1"/>
    <col min="14602" max="14848" width="9.140625" style="13"/>
    <col min="14849" max="14849" width="22.140625" style="13" customWidth="1"/>
    <col min="14850" max="14850" width="50.28515625" style="13" customWidth="1"/>
    <col min="14851" max="14851" width="20.7109375" style="13" customWidth="1"/>
    <col min="14852" max="14857" width="0" style="13" hidden="1" customWidth="1"/>
    <col min="14858" max="15104" width="9.140625" style="13"/>
    <col min="15105" max="15105" width="22.140625" style="13" customWidth="1"/>
    <col min="15106" max="15106" width="50.28515625" style="13" customWidth="1"/>
    <col min="15107" max="15107" width="20.7109375" style="13" customWidth="1"/>
    <col min="15108" max="15113" width="0" style="13" hidden="1" customWidth="1"/>
    <col min="15114" max="15360" width="9.140625" style="13"/>
    <col min="15361" max="15361" width="22.140625" style="13" customWidth="1"/>
    <col min="15362" max="15362" width="50.28515625" style="13" customWidth="1"/>
    <col min="15363" max="15363" width="20.7109375" style="13" customWidth="1"/>
    <col min="15364" max="15369" width="0" style="13" hidden="1" customWidth="1"/>
    <col min="15370" max="15616" width="9.140625" style="13"/>
    <col min="15617" max="15617" width="22.140625" style="13" customWidth="1"/>
    <col min="15618" max="15618" width="50.28515625" style="13" customWidth="1"/>
    <col min="15619" max="15619" width="20.7109375" style="13" customWidth="1"/>
    <col min="15620" max="15625" width="0" style="13" hidden="1" customWidth="1"/>
    <col min="15626" max="15872" width="9.140625" style="13"/>
    <col min="15873" max="15873" width="22.140625" style="13" customWidth="1"/>
    <col min="15874" max="15874" width="50.28515625" style="13" customWidth="1"/>
    <col min="15875" max="15875" width="20.7109375" style="13" customWidth="1"/>
    <col min="15876" max="15881" width="0" style="13" hidden="1" customWidth="1"/>
    <col min="15882" max="16128" width="9.140625" style="13"/>
    <col min="16129" max="16129" width="22.140625" style="13" customWidth="1"/>
    <col min="16130" max="16130" width="50.28515625" style="13" customWidth="1"/>
    <col min="16131" max="16131" width="20.7109375" style="13" customWidth="1"/>
    <col min="16132" max="16137" width="0" style="13" hidden="1" customWidth="1"/>
    <col min="16138" max="16384" width="9.140625" style="13"/>
  </cols>
  <sheetData>
    <row r="1" spans="1:9" ht="15.75" customHeight="1">
      <c r="B1" s="149"/>
      <c r="C1" s="369" t="s">
        <v>424</v>
      </c>
      <c r="D1" s="121"/>
      <c r="E1" s="121"/>
      <c r="F1" s="121"/>
      <c r="G1" s="121"/>
      <c r="H1" s="121"/>
    </row>
    <row r="2" spans="1:9" ht="30" customHeight="1">
      <c r="B2" s="149"/>
      <c r="C2" s="369"/>
      <c r="D2" s="121"/>
      <c r="E2" s="121"/>
      <c r="F2" s="121"/>
      <c r="G2" s="121"/>
      <c r="H2" s="121"/>
    </row>
    <row r="3" spans="1:9" ht="133.5" customHeight="1">
      <c r="B3" s="149"/>
      <c r="C3" s="369"/>
      <c r="D3" s="121"/>
      <c r="E3" s="121"/>
      <c r="F3" s="121"/>
      <c r="G3" s="121"/>
      <c r="H3" s="121"/>
    </row>
    <row r="4" spans="1:9" ht="15.75" hidden="1" customHeight="1">
      <c r="B4" s="149"/>
      <c r="C4" s="149"/>
    </row>
    <row r="5" spans="1:9" ht="15.75" hidden="1" customHeight="1">
      <c r="B5" s="149"/>
      <c r="C5" s="149"/>
    </row>
    <row r="6" spans="1:9" ht="44.25" customHeight="1">
      <c r="A6" s="387" t="s">
        <v>391</v>
      </c>
      <c r="B6" s="387"/>
      <c r="C6" s="387"/>
    </row>
    <row r="7" spans="1:9">
      <c r="B7" s="131"/>
      <c r="C7" s="132"/>
    </row>
    <row r="8" spans="1:9">
      <c r="A8" s="58" t="s">
        <v>221</v>
      </c>
      <c r="B8" s="150" t="s">
        <v>222</v>
      </c>
      <c r="C8" s="277" t="s">
        <v>255</v>
      </c>
      <c r="D8" s="123"/>
      <c r="E8" s="123"/>
      <c r="F8" s="123"/>
      <c r="G8" s="123"/>
      <c r="H8" s="123"/>
      <c r="I8" s="123"/>
    </row>
    <row r="9" spans="1:9" hidden="1">
      <c r="A9" s="58"/>
      <c r="B9" s="151"/>
      <c r="C9" s="152"/>
    </row>
    <row r="10" spans="1:9" ht="57.75" customHeight="1">
      <c r="A10" s="153" t="s">
        <v>223</v>
      </c>
      <c r="B10" s="124" t="s">
        <v>224</v>
      </c>
      <c r="C10" s="96">
        <f>'Приложение  9'!I7</f>
        <v>18793.64546</v>
      </c>
    </row>
    <row r="11" spans="1:9" hidden="1">
      <c r="A11" s="153"/>
      <c r="B11" s="154"/>
      <c r="C11" s="278"/>
    </row>
    <row r="12" spans="1:9" ht="15.75" hidden="1" customHeight="1">
      <c r="A12" s="155"/>
      <c r="B12" s="154"/>
      <c r="C12" s="278"/>
    </row>
    <row r="13" spans="1:9" s="133" customFormat="1" ht="31.5" hidden="1" customHeight="1">
      <c r="A13" s="156"/>
      <c r="B13" s="157"/>
      <c r="C13" s="278"/>
    </row>
    <row r="14" spans="1:9" s="133" customFormat="1" ht="15.75" hidden="1" customHeight="1">
      <c r="A14" s="158"/>
      <c r="B14" s="157"/>
      <c r="C14" s="278"/>
      <c r="E14" s="133">
        <v>6476566.0999999996</v>
      </c>
      <c r="F14" s="133">
        <v>279131</v>
      </c>
      <c r="G14" s="133">
        <f>E14+F14+4100</f>
        <v>6759797.0999999996</v>
      </c>
    </row>
    <row r="15" spans="1:9" s="133" customFormat="1" ht="15.75" hidden="1" customHeight="1">
      <c r="A15" s="158"/>
      <c r="B15" s="157"/>
      <c r="C15" s="278"/>
      <c r="E15" s="133">
        <v>6670222.0999999996</v>
      </c>
      <c r="F15" s="133">
        <v>115000</v>
      </c>
      <c r="G15" s="133">
        <f>E15+F15+80000</f>
        <v>6865222.0999999996</v>
      </c>
    </row>
    <row r="16" spans="1:9" s="133" customFormat="1" ht="15.75" hidden="1" customHeight="1">
      <c r="A16" s="158"/>
      <c r="B16" s="157"/>
      <c r="C16" s="278"/>
      <c r="G16" s="133">
        <f>G14-G15</f>
        <v>-105425</v>
      </c>
    </row>
    <row r="17" spans="1:10" s="133" customFormat="1" ht="15.75" hidden="1" customHeight="1">
      <c r="A17" s="158"/>
      <c r="B17" s="157"/>
      <c r="C17" s="278"/>
      <c r="E17" s="133">
        <f>E14-E15</f>
        <v>-193656</v>
      </c>
    </row>
    <row r="18" spans="1:10" s="134" customFormat="1">
      <c r="A18" s="159"/>
      <c r="B18" s="160" t="s">
        <v>225</v>
      </c>
      <c r="C18" s="295">
        <f>'Приложение  9'!I62</f>
        <v>2354.2112999999999</v>
      </c>
      <c r="D18" s="134" t="s">
        <v>226</v>
      </c>
      <c r="E18" s="134">
        <f>E14+150000</f>
        <v>6626566.0999999996</v>
      </c>
      <c r="F18" s="134">
        <v>195694.7</v>
      </c>
    </row>
    <row r="19" spans="1:10" s="135" customFormat="1">
      <c r="A19" s="388" t="s">
        <v>227</v>
      </c>
      <c r="B19" s="389"/>
      <c r="C19" s="221">
        <f>C10+C18</f>
        <v>21147.856759999999</v>
      </c>
      <c r="D19" s="135" t="s">
        <v>228</v>
      </c>
      <c r="E19" s="135">
        <f>E15+75000+150000</f>
        <v>6895222.0999999996</v>
      </c>
      <c r="F19" s="135">
        <f>F18+4100</f>
        <v>199794.7</v>
      </c>
    </row>
    <row r="20" spans="1:10" s="135" customFormat="1" hidden="1">
      <c r="A20" s="136"/>
      <c r="B20" s="117"/>
      <c r="C20" s="137"/>
    </row>
    <row r="21" spans="1:10" hidden="1">
      <c r="A21" s="136"/>
      <c r="B21" s="138"/>
      <c r="C21" s="219"/>
    </row>
    <row r="22" spans="1:10">
      <c r="C22" s="220"/>
    </row>
    <row r="23" spans="1:10" hidden="1">
      <c r="C23" s="13"/>
    </row>
    <row r="24" spans="1:10">
      <c r="C24" s="279"/>
    </row>
    <row r="25" spans="1:10">
      <c r="C25" s="107"/>
      <c r="J25" s="231"/>
    </row>
    <row r="26" spans="1:10" s="134" customFormat="1"/>
    <row r="27" spans="1:10" s="134" customFormat="1"/>
    <row r="28" spans="1:10" s="134" customFormat="1"/>
    <row r="29" spans="1:10" s="135" customFormat="1"/>
    <row r="30" spans="1:10" s="135" customFormat="1"/>
    <row r="31" spans="1:10" s="134" customFormat="1"/>
    <row r="32" spans="1:10" s="135" customFormat="1"/>
    <row r="33" spans="2:3" s="135" customFormat="1"/>
    <row r="34" spans="2:3">
      <c r="C34" s="231"/>
    </row>
    <row r="35" spans="2:3">
      <c r="C35" s="13"/>
    </row>
    <row r="36" spans="2:3">
      <c r="C36" s="13"/>
    </row>
    <row r="37" spans="2:3">
      <c r="C37" s="13"/>
    </row>
    <row r="38" spans="2:3">
      <c r="B38" s="139"/>
      <c r="C38" s="140"/>
    </row>
    <row r="39" spans="2:3">
      <c r="B39" s="139"/>
      <c r="C39" s="140"/>
    </row>
    <row r="40" spans="2:3">
      <c r="B40" s="139"/>
      <c r="C40" s="140"/>
    </row>
    <row r="41" spans="2:3">
      <c r="B41" s="139"/>
      <c r="C41" s="140"/>
    </row>
    <row r="42" spans="2:3">
      <c r="B42" s="141"/>
      <c r="C42" s="142"/>
    </row>
    <row r="43" spans="2:3">
      <c r="B43" s="139"/>
      <c r="C43" s="140"/>
    </row>
    <row r="44" spans="2:3">
      <c r="B44" s="139"/>
      <c r="C44" s="140"/>
    </row>
    <row r="45" spans="2:3">
      <c r="B45" s="143"/>
      <c r="C45" s="144"/>
    </row>
    <row r="46" spans="2:3">
      <c r="B46" s="139"/>
      <c r="C46" s="140"/>
    </row>
    <row r="47" spans="2:3">
      <c r="B47" s="139"/>
      <c r="C47" s="140"/>
    </row>
    <row r="48" spans="2:3">
      <c r="B48" s="143"/>
      <c r="C48" s="144"/>
    </row>
    <row r="49" spans="2:3">
      <c r="B49" s="139"/>
      <c r="C49" s="140"/>
    </row>
    <row r="50" spans="2:3">
      <c r="B50" s="139"/>
      <c r="C50" s="140"/>
    </row>
    <row r="51" spans="2:3">
      <c r="B51" s="139"/>
      <c r="C51" s="140"/>
    </row>
    <row r="52" spans="2:3">
      <c r="B52" s="139"/>
      <c r="C52" s="140"/>
    </row>
    <row r="53" spans="2:3">
      <c r="B53" s="145"/>
      <c r="C53" s="146"/>
    </row>
    <row r="54" spans="2:3">
      <c r="B54" s="145"/>
      <c r="C54" s="146"/>
    </row>
    <row r="55" spans="2:3">
      <c r="B55" s="145"/>
      <c r="C55" s="146"/>
    </row>
    <row r="56" spans="2:3">
      <c r="C56" s="147"/>
    </row>
    <row r="57" spans="2:3">
      <c r="C57" s="147"/>
    </row>
    <row r="58" spans="2:3">
      <c r="C58" s="147"/>
    </row>
    <row r="59" spans="2:3">
      <c r="C59" s="147"/>
    </row>
    <row r="60" spans="2:3">
      <c r="C60" s="147"/>
    </row>
    <row r="61" spans="2:3">
      <c r="C61" s="147"/>
    </row>
    <row r="62" spans="2:3">
      <c r="C62" s="147"/>
    </row>
    <row r="63" spans="2:3">
      <c r="C63" s="147"/>
    </row>
    <row r="64" spans="2:3">
      <c r="C64" s="147"/>
    </row>
    <row r="65" spans="3:3">
      <c r="C65" s="147"/>
    </row>
    <row r="66" spans="3:3">
      <c r="C66" s="147"/>
    </row>
    <row r="67" spans="3:3">
      <c r="C67" s="147"/>
    </row>
    <row r="68" spans="3:3">
      <c r="C68" s="147"/>
    </row>
    <row r="69" spans="3:3">
      <c r="C69" s="147"/>
    </row>
    <row r="70" spans="3:3">
      <c r="C70" s="147"/>
    </row>
    <row r="71" spans="3:3">
      <c r="C71" s="147"/>
    </row>
    <row r="72" spans="3:3">
      <c r="C72" s="147"/>
    </row>
    <row r="73" spans="3:3">
      <c r="C73" s="147"/>
    </row>
    <row r="74" spans="3:3">
      <c r="C74" s="147"/>
    </row>
    <row r="75" spans="3:3">
      <c r="C75" s="147"/>
    </row>
    <row r="76" spans="3:3">
      <c r="C76" s="147"/>
    </row>
    <row r="77" spans="3:3">
      <c r="C77" s="147"/>
    </row>
    <row r="78" spans="3:3">
      <c r="C78" s="147"/>
    </row>
    <row r="79" spans="3:3">
      <c r="C79" s="147"/>
    </row>
    <row r="80" spans="3:3">
      <c r="C80" s="147"/>
    </row>
    <row r="81" spans="3:3">
      <c r="C81" s="147"/>
    </row>
    <row r="82" spans="3:3">
      <c r="C82" s="147"/>
    </row>
    <row r="83" spans="3:3">
      <c r="C83" s="147"/>
    </row>
    <row r="84" spans="3:3">
      <c r="C84" s="147"/>
    </row>
    <row r="85" spans="3:3">
      <c r="C85" s="147"/>
    </row>
    <row r="86" spans="3:3">
      <c r="C86" s="147"/>
    </row>
    <row r="87" spans="3:3">
      <c r="C87" s="147"/>
    </row>
    <row r="88" spans="3:3">
      <c r="C88" s="147"/>
    </row>
    <row r="89" spans="3:3">
      <c r="C89" s="147"/>
    </row>
    <row r="90" spans="3:3">
      <c r="C90" s="147"/>
    </row>
    <row r="91" spans="3:3">
      <c r="C91" s="147"/>
    </row>
    <row r="92" spans="3:3">
      <c r="C92" s="147"/>
    </row>
    <row r="93" spans="3:3">
      <c r="C93" s="147"/>
    </row>
    <row r="94" spans="3:3">
      <c r="C94" s="147"/>
    </row>
    <row r="95" spans="3:3">
      <c r="C95" s="147"/>
    </row>
    <row r="96" spans="3:3">
      <c r="C96" s="147"/>
    </row>
    <row r="97" spans="3:3">
      <c r="C97" s="147"/>
    </row>
    <row r="98" spans="3:3">
      <c r="C98" s="147"/>
    </row>
    <row r="99" spans="3:3">
      <c r="C99" s="147"/>
    </row>
    <row r="100" spans="3:3">
      <c r="C100" s="147"/>
    </row>
    <row r="101" spans="3:3">
      <c r="C101" s="147"/>
    </row>
    <row r="102" spans="3:3">
      <c r="C102" s="147"/>
    </row>
    <row r="103" spans="3:3">
      <c r="C103" s="147"/>
    </row>
    <row r="104" spans="3:3">
      <c r="C104" s="147"/>
    </row>
    <row r="105" spans="3:3">
      <c r="C105" s="147"/>
    </row>
    <row r="106" spans="3:3">
      <c r="C106" s="147"/>
    </row>
    <row r="107" spans="3:3">
      <c r="C107" s="147"/>
    </row>
    <row r="108" spans="3:3">
      <c r="C108" s="147"/>
    </row>
    <row r="109" spans="3:3">
      <c r="C109" s="147"/>
    </row>
    <row r="110" spans="3:3">
      <c r="C110" s="147"/>
    </row>
    <row r="111" spans="3:3">
      <c r="C111" s="147"/>
    </row>
    <row r="112" spans="3:3">
      <c r="C112" s="147"/>
    </row>
    <row r="113" spans="3:3">
      <c r="C113" s="147"/>
    </row>
    <row r="114" spans="3:3">
      <c r="C114" s="147"/>
    </row>
    <row r="115" spans="3:3">
      <c r="C115" s="147"/>
    </row>
    <row r="116" spans="3:3">
      <c r="C116" s="147"/>
    </row>
    <row r="117" spans="3:3">
      <c r="C117" s="147"/>
    </row>
    <row r="118" spans="3:3">
      <c r="C118" s="147"/>
    </row>
    <row r="119" spans="3:3">
      <c r="C119" s="147"/>
    </row>
    <row r="120" spans="3:3">
      <c r="C120" s="147"/>
    </row>
    <row r="121" spans="3:3">
      <c r="C121" s="147"/>
    </row>
    <row r="122" spans="3:3">
      <c r="C122" s="147"/>
    </row>
    <row r="123" spans="3:3">
      <c r="C123" s="147"/>
    </row>
    <row r="124" spans="3:3">
      <c r="C124" s="147"/>
    </row>
    <row r="125" spans="3:3">
      <c r="C125" s="147"/>
    </row>
    <row r="126" spans="3:3">
      <c r="C126" s="147"/>
    </row>
    <row r="127" spans="3:3">
      <c r="C127" s="147"/>
    </row>
    <row r="128" spans="3:3">
      <c r="C128" s="147"/>
    </row>
    <row r="129" spans="3:3">
      <c r="C129" s="147"/>
    </row>
    <row r="130" spans="3:3">
      <c r="C130" s="147"/>
    </row>
    <row r="131" spans="3:3">
      <c r="C131" s="147"/>
    </row>
    <row r="132" spans="3:3">
      <c r="C132" s="147"/>
    </row>
    <row r="133" spans="3:3">
      <c r="C133" s="147"/>
    </row>
    <row r="134" spans="3:3">
      <c r="C134" s="147"/>
    </row>
    <row r="135" spans="3:3">
      <c r="C135" s="147"/>
    </row>
    <row r="136" spans="3:3">
      <c r="C136" s="147"/>
    </row>
    <row r="137" spans="3:3">
      <c r="C137" s="147"/>
    </row>
    <row r="138" spans="3:3">
      <c r="C138" s="147"/>
    </row>
    <row r="139" spans="3:3">
      <c r="C139" s="147"/>
    </row>
    <row r="140" spans="3:3">
      <c r="C140" s="147"/>
    </row>
    <row r="141" spans="3:3">
      <c r="C141" s="147"/>
    </row>
    <row r="142" spans="3:3">
      <c r="C142" s="147"/>
    </row>
    <row r="143" spans="3:3">
      <c r="C143" s="147"/>
    </row>
    <row r="144" spans="3:3">
      <c r="C144" s="147"/>
    </row>
    <row r="145" spans="3:3">
      <c r="C145" s="147"/>
    </row>
    <row r="146" spans="3:3">
      <c r="C146" s="147"/>
    </row>
    <row r="147" spans="3:3">
      <c r="C147" s="147"/>
    </row>
    <row r="148" spans="3:3">
      <c r="C148" s="147"/>
    </row>
    <row r="149" spans="3:3">
      <c r="C149" s="147"/>
    </row>
    <row r="150" spans="3:3">
      <c r="C150" s="147"/>
    </row>
    <row r="151" spans="3:3">
      <c r="C151" s="147"/>
    </row>
    <row r="152" spans="3:3">
      <c r="C152" s="147"/>
    </row>
    <row r="153" spans="3:3">
      <c r="C153" s="147"/>
    </row>
    <row r="154" spans="3:3">
      <c r="C154" s="147"/>
    </row>
    <row r="155" spans="3:3">
      <c r="C155" s="147"/>
    </row>
    <row r="156" spans="3:3">
      <c r="C156" s="147"/>
    </row>
    <row r="157" spans="3:3">
      <c r="C157" s="147"/>
    </row>
    <row r="158" spans="3:3">
      <c r="C158" s="147"/>
    </row>
    <row r="159" spans="3:3">
      <c r="C159" s="147"/>
    </row>
    <row r="160" spans="3:3">
      <c r="C160" s="147"/>
    </row>
    <row r="161" spans="3:3">
      <c r="C161" s="147"/>
    </row>
    <row r="162" spans="3:3">
      <c r="C162" s="147"/>
    </row>
    <row r="163" spans="3:3">
      <c r="C163" s="147"/>
    </row>
    <row r="164" spans="3:3">
      <c r="C164" s="147"/>
    </row>
    <row r="165" spans="3:3">
      <c r="C165" s="147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3"/>
  <sheetViews>
    <sheetView zoomScale="75" zoomScaleNormal="75" workbookViewId="0">
      <selection activeCell="D41" sqref="D41"/>
    </sheetView>
  </sheetViews>
  <sheetFormatPr defaultRowHeight="15.75"/>
  <cols>
    <col min="1" max="1" width="22.140625" style="13" customWidth="1"/>
    <col min="2" max="2" width="50.28515625" style="13" customWidth="1"/>
    <col min="3" max="3" width="20.42578125" style="13" customWidth="1"/>
    <col min="4" max="4" width="39.42578125" style="148" customWidth="1"/>
    <col min="5" max="10" width="0" style="13" hidden="1" customWidth="1"/>
    <col min="11" max="12" width="9.140625" style="13"/>
    <col min="13" max="13" width="12.5703125" style="13" bestFit="1" customWidth="1"/>
    <col min="14" max="257" width="9.140625" style="13"/>
    <col min="258" max="258" width="22.140625" style="13" customWidth="1"/>
    <col min="259" max="259" width="50.28515625" style="13" customWidth="1"/>
    <col min="260" max="260" width="20.7109375" style="13" customWidth="1"/>
    <col min="261" max="266" width="0" style="13" hidden="1" customWidth="1"/>
    <col min="267" max="513" width="9.140625" style="13"/>
    <col min="514" max="514" width="22.140625" style="13" customWidth="1"/>
    <col min="515" max="515" width="50.28515625" style="13" customWidth="1"/>
    <col min="516" max="516" width="20.7109375" style="13" customWidth="1"/>
    <col min="517" max="522" width="0" style="13" hidden="1" customWidth="1"/>
    <col min="523" max="769" width="9.140625" style="13"/>
    <col min="770" max="770" width="22.140625" style="13" customWidth="1"/>
    <col min="771" max="771" width="50.28515625" style="13" customWidth="1"/>
    <col min="772" max="772" width="20.7109375" style="13" customWidth="1"/>
    <col min="773" max="778" width="0" style="13" hidden="1" customWidth="1"/>
    <col min="779" max="1025" width="9.140625" style="13"/>
    <col min="1026" max="1026" width="22.140625" style="13" customWidth="1"/>
    <col min="1027" max="1027" width="50.28515625" style="13" customWidth="1"/>
    <col min="1028" max="1028" width="20.7109375" style="13" customWidth="1"/>
    <col min="1029" max="1034" width="0" style="13" hidden="1" customWidth="1"/>
    <col min="1035" max="1281" width="9.140625" style="13"/>
    <col min="1282" max="1282" width="22.140625" style="13" customWidth="1"/>
    <col min="1283" max="1283" width="50.28515625" style="13" customWidth="1"/>
    <col min="1284" max="1284" width="20.7109375" style="13" customWidth="1"/>
    <col min="1285" max="1290" width="0" style="13" hidden="1" customWidth="1"/>
    <col min="1291" max="1537" width="9.140625" style="13"/>
    <col min="1538" max="1538" width="22.140625" style="13" customWidth="1"/>
    <col min="1539" max="1539" width="50.28515625" style="13" customWidth="1"/>
    <col min="1540" max="1540" width="20.7109375" style="13" customWidth="1"/>
    <col min="1541" max="1546" width="0" style="13" hidden="1" customWidth="1"/>
    <col min="1547" max="1793" width="9.140625" style="13"/>
    <col min="1794" max="1794" width="22.140625" style="13" customWidth="1"/>
    <col min="1795" max="1795" width="50.28515625" style="13" customWidth="1"/>
    <col min="1796" max="1796" width="20.7109375" style="13" customWidth="1"/>
    <col min="1797" max="1802" width="0" style="13" hidden="1" customWidth="1"/>
    <col min="1803" max="2049" width="9.140625" style="13"/>
    <col min="2050" max="2050" width="22.140625" style="13" customWidth="1"/>
    <col min="2051" max="2051" width="50.28515625" style="13" customWidth="1"/>
    <col min="2052" max="2052" width="20.7109375" style="13" customWidth="1"/>
    <col min="2053" max="2058" width="0" style="13" hidden="1" customWidth="1"/>
    <col min="2059" max="2305" width="9.140625" style="13"/>
    <col min="2306" max="2306" width="22.140625" style="13" customWidth="1"/>
    <col min="2307" max="2307" width="50.28515625" style="13" customWidth="1"/>
    <col min="2308" max="2308" width="20.7109375" style="13" customWidth="1"/>
    <col min="2309" max="2314" width="0" style="13" hidden="1" customWidth="1"/>
    <col min="2315" max="2561" width="9.140625" style="13"/>
    <col min="2562" max="2562" width="22.140625" style="13" customWidth="1"/>
    <col min="2563" max="2563" width="50.28515625" style="13" customWidth="1"/>
    <col min="2564" max="2564" width="20.7109375" style="13" customWidth="1"/>
    <col min="2565" max="2570" width="0" style="13" hidden="1" customWidth="1"/>
    <col min="2571" max="2817" width="9.140625" style="13"/>
    <col min="2818" max="2818" width="22.140625" style="13" customWidth="1"/>
    <col min="2819" max="2819" width="50.28515625" style="13" customWidth="1"/>
    <col min="2820" max="2820" width="20.7109375" style="13" customWidth="1"/>
    <col min="2821" max="2826" width="0" style="13" hidden="1" customWidth="1"/>
    <col min="2827" max="3073" width="9.140625" style="13"/>
    <col min="3074" max="3074" width="22.140625" style="13" customWidth="1"/>
    <col min="3075" max="3075" width="50.28515625" style="13" customWidth="1"/>
    <col min="3076" max="3076" width="20.7109375" style="13" customWidth="1"/>
    <col min="3077" max="3082" width="0" style="13" hidden="1" customWidth="1"/>
    <col min="3083" max="3329" width="9.140625" style="13"/>
    <col min="3330" max="3330" width="22.140625" style="13" customWidth="1"/>
    <col min="3331" max="3331" width="50.28515625" style="13" customWidth="1"/>
    <col min="3332" max="3332" width="20.7109375" style="13" customWidth="1"/>
    <col min="3333" max="3338" width="0" style="13" hidden="1" customWidth="1"/>
    <col min="3339" max="3585" width="9.140625" style="13"/>
    <col min="3586" max="3586" width="22.140625" style="13" customWidth="1"/>
    <col min="3587" max="3587" width="50.28515625" style="13" customWidth="1"/>
    <col min="3588" max="3588" width="20.7109375" style="13" customWidth="1"/>
    <col min="3589" max="3594" width="0" style="13" hidden="1" customWidth="1"/>
    <col min="3595" max="3841" width="9.140625" style="13"/>
    <col min="3842" max="3842" width="22.140625" style="13" customWidth="1"/>
    <col min="3843" max="3843" width="50.28515625" style="13" customWidth="1"/>
    <col min="3844" max="3844" width="20.7109375" style="13" customWidth="1"/>
    <col min="3845" max="3850" width="0" style="13" hidden="1" customWidth="1"/>
    <col min="3851" max="4097" width="9.140625" style="13"/>
    <col min="4098" max="4098" width="22.140625" style="13" customWidth="1"/>
    <col min="4099" max="4099" width="50.28515625" style="13" customWidth="1"/>
    <col min="4100" max="4100" width="20.7109375" style="13" customWidth="1"/>
    <col min="4101" max="4106" width="0" style="13" hidden="1" customWidth="1"/>
    <col min="4107" max="4353" width="9.140625" style="13"/>
    <col min="4354" max="4354" width="22.140625" style="13" customWidth="1"/>
    <col min="4355" max="4355" width="50.28515625" style="13" customWidth="1"/>
    <col min="4356" max="4356" width="20.7109375" style="13" customWidth="1"/>
    <col min="4357" max="4362" width="0" style="13" hidden="1" customWidth="1"/>
    <col min="4363" max="4609" width="9.140625" style="13"/>
    <col min="4610" max="4610" width="22.140625" style="13" customWidth="1"/>
    <col min="4611" max="4611" width="50.28515625" style="13" customWidth="1"/>
    <col min="4612" max="4612" width="20.7109375" style="13" customWidth="1"/>
    <col min="4613" max="4618" width="0" style="13" hidden="1" customWidth="1"/>
    <col min="4619" max="4865" width="9.140625" style="13"/>
    <col min="4866" max="4866" width="22.140625" style="13" customWidth="1"/>
    <col min="4867" max="4867" width="50.28515625" style="13" customWidth="1"/>
    <col min="4868" max="4868" width="20.7109375" style="13" customWidth="1"/>
    <col min="4869" max="4874" width="0" style="13" hidden="1" customWidth="1"/>
    <col min="4875" max="5121" width="9.140625" style="13"/>
    <col min="5122" max="5122" width="22.140625" style="13" customWidth="1"/>
    <col min="5123" max="5123" width="50.28515625" style="13" customWidth="1"/>
    <col min="5124" max="5124" width="20.7109375" style="13" customWidth="1"/>
    <col min="5125" max="5130" width="0" style="13" hidden="1" customWidth="1"/>
    <col min="5131" max="5377" width="9.140625" style="13"/>
    <col min="5378" max="5378" width="22.140625" style="13" customWidth="1"/>
    <col min="5379" max="5379" width="50.28515625" style="13" customWidth="1"/>
    <col min="5380" max="5380" width="20.7109375" style="13" customWidth="1"/>
    <col min="5381" max="5386" width="0" style="13" hidden="1" customWidth="1"/>
    <col min="5387" max="5633" width="9.140625" style="13"/>
    <col min="5634" max="5634" width="22.140625" style="13" customWidth="1"/>
    <col min="5635" max="5635" width="50.28515625" style="13" customWidth="1"/>
    <col min="5636" max="5636" width="20.7109375" style="13" customWidth="1"/>
    <col min="5637" max="5642" width="0" style="13" hidden="1" customWidth="1"/>
    <col min="5643" max="5889" width="9.140625" style="13"/>
    <col min="5890" max="5890" width="22.140625" style="13" customWidth="1"/>
    <col min="5891" max="5891" width="50.28515625" style="13" customWidth="1"/>
    <col min="5892" max="5892" width="20.7109375" style="13" customWidth="1"/>
    <col min="5893" max="5898" width="0" style="13" hidden="1" customWidth="1"/>
    <col min="5899" max="6145" width="9.140625" style="13"/>
    <col min="6146" max="6146" width="22.140625" style="13" customWidth="1"/>
    <col min="6147" max="6147" width="50.28515625" style="13" customWidth="1"/>
    <col min="6148" max="6148" width="20.7109375" style="13" customWidth="1"/>
    <col min="6149" max="6154" width="0" style="13" hidden="1" customWidth="1"/>
    <col min="6155" max="6401" width="9.140625" style="13"/>
    <col min="6402" max="6402" width="22.140625" style="13" customWidth="1"/>
    <col min="6403" max="6403" width="50.28515625" style="13" customWidth="1"/>
    <col min="6404" max="6404" width="20.7109375" style="13" customWidth="1"/>
    <col min="6405" max="6410" width="0" style="13" hidden="1" customWidth="1"/>
    <col min="6411" max="6657" width="9.140625" style="13"/>
    <col min="6658" max="6658" width="22.140625" style="13" customWidth="1"/>
    <col min="6659" max="6659" width="50.28515625" style="13" customWidth="1"/>
    <col min="6660" max="6660" width="20.7109375" style="13" customWidth="1"/>
    <col min="6661" max="6666" width="0" style="13" hidden="1" customWidth="1"/>
    <col min="6667" max="6913" width="9.140625" style="13"/>
    <col min="6914" max="6914" width="22.140625" style="13" customWidth="1"/>
    <col min="6915" max="6915" width="50.28515625" style="13" customWidth="1"/>
    <col min="6916" max="6916" width="20.7109375" style="13" customWidth="1"/>
    <col min="6917" max="6922" width="0" style="13" hidden="1" customWidth="1"/>
    <col min="6923" max="7169" width="9.140625" style="13"/>
    <col min="7170" max="7170" width="22.140625" style="13" customWidth="1"/>
    <col min="7171" max="7171" width="50.28515625" style="13" customWidth="1"/>
    <col min="7172" max="7172" width="20.7109375" style="13" customWidth="1"/>
    <col min="7173" max="7178" width="0" style="13" hidden="1" customWidth="1"/>
    <col min="7179" max="7425" width="9.140625" style="13"/>
    <col min="7426" max="7426" width="22.140625" style="13" customWidth="1"/>
    <col min="7427" max="7427" width="50.28515625" style="13" customWidth="1"/>
    <col min="7428" max="7428" width="20.7109375" style="13" customWidth="1"/>
    <col min="7429" max="7434" width="0" style="13" hidden="1" customWidth="1"/>
    <col min="7435" max="7681" width="9.140625" style="13"/>
    <col min="7682" max="7682" width="22.140625" style="13" customWidth="1"/>
    <col min="7683" max="7683" width="50.28515625" style="13" customWidth="1"/>
    <col min="7684" max="7684" width="20.7109375" style="13" customWidth="1"/>
    <col min="7685" max="7690" width="0" style="13" hidden="1" customWidth="1"/>
    <col min="7691" max="7937" width="9.140625" style="13"/>
    <col min="7938" max="7938" width="22.140625" style="13" customWidth="1"/>
    <col min="7939" max="7939" width="50.28515625" style="13" customWidth="1"/>
    <col min="7940" max="7940" width="20.7109375" style="13" customWidth="1"/>
    <col min="7941" max="7946" width="0" style="13" hidden="1" customWidth="1"/>
    <col min="7947" max="8193" width="9.140625" style="13"/>
    <col min="8194" max="8194" width="22.140625" style="13" customWidth="1"/>
    <col min="8195" max="8195" width="50.28515625" style="13" customWidth="1"/>
    <col min="8196" max="8196" width="20.7109375" style="13" customWidth="1"/>
    <col min="8197" max="8202" width="0" style="13" hidden="1" customWidth="1"/>
    <col min="8203" max="8449" width="9.140625" style="13"/>
    <col min="8450" max="8450" width="22.140625" style="13" customWidth="1"/>
    <col min="8451" max="8451" width="50.28515625" style="13" customWidth="1"/>
    <col min="8452" max="8452" width="20.7109375" style="13" customWidth="1"/>
    <col min="8453" max="8458" width="0" style="13" hidden="1" customWidth="1"/>
    <col min="8459" max="8705" width="9.140625" style="13"/>
    <col min="8706" max="8706" width="22.140625" style="13" customWidth="1"/>
    <col min="8707" max="8707" width="50.28515625" style="13" customWidth="1"/>
    <col min="8708" max="8708" width="20.7109375" style="13" customWidth="1"/>
    <col min="8709" max="8714" width="0" style="13" hidden="1" customWidth="1"/>
    <col min="8715" max="8961" width="9.140625" style="13"/>
    <col min="8962" max="8962" width="22.140625" style="13" customWidth="1"/>
    <col min="8963" max="8963" width="50.28515625" style="13" customWidth="1"/>
    <col min="8964" max="8964" width="20.7109375" style="13" customWidth="1"/>
    <col min="8965" max="8970" width="0" style="13" hidden="1" customWidth="1"/>
    <col min="8971" max="9217" width="9.140625" style="13"/>
    <col min="9218" max="9218" width="22.140625" style="13" customWidth="1"/>
    <col min="9219" max="9219" width="50.28515625" style="13" customWidth="1"/>
    <col min="9220" max="9220" width="20.7109375" style="13" customWidth="1"/>
    <col min="9221" max="9226" width="0" style="13" hidden="1" customWidth="1"/>
    <col min="9227" max="9473" width="9.140625" style="13"/>
    <col min="9474" max="9474" width="22.140625" style="13" customWidth="1"/>
    <col min="9475" max="9475" width="50.28515625" style="13" customWidth="1"/>
    <col min="9476" max="9476" width="20.7109375" style="13" customWidth="1"/>
    <col min="9477" max="9482" width="0" style="13" hidden="1" customWidth="1"/>
    <col min="9483" max="9729" width="9.140625" style="13"/>
    <col min="9730" max="9730" width="22.140625" style="13" customWidth="1"/>
    <col min="9731" max="9731" width="50.28515625" style="13" customWidth="1"/>
    <col min="9732" max="9732" width="20.7109375" style="13" customWidth="1"/>
    <col min="9733" max="9738" width="0" style="13" hidden="1" customWidth="1"/>
    <col min="9739" max="9985" width="9.140625" style="13"/>
    <col min="9986" max="9986" width="22.140625" style="13" customWidth="1"/>
    <col min="9987" max="9987" width="50.28515625" style="13" customWidth="1"/>
    <col min="9988" max="9988" width="20.7109375" style="13" customWidth="1"/>
    <col min="9989" max="9994" width="0" style="13" hidden="1" customWidth="1"/>
    <col min="9995" max="10241" width="9.140625" style="13"/>
    <col min="10242" max="10242" width="22.140625" style="13" customWidth="1"/>
    <col min="10243" max="10243" width="50.28515625" style="13" customWidth="1"/>
    <col min="10244" max="10244" width="20.7109375" style="13" customWidth="1"/>
    <col min="10245" max="10250" width="0" style="13" hidden="1" customWidth="1"/>
    <col min="10251" max="10497" width="9.140625" style="13"/>
    <col min="10498" max="10498" width="22.140625" style="13" customWidth="1"/>
    <col min="10499" max="10499" width="50.28515625" style="13" customWidth="1"/>
    <col min="10500" max="10500" width="20.7109375" style="13" customWidth="1"/>
    <col min="10501" max="10506" width="0" style="13" hidden="1" customWidth="1"/>
    <col min="10507" max="10753" width="9.140625" style="13"/>
    <col min="10754" max="10754" width="22.140625" style="13" customWidth="1"/>
    <col min="10755" max="10755" width="50.28515625" style="13" customWidth="1"/>
    <col min="10756" max="10756" width="20.7109375" style="13" customWidth="1"/>
    <col min="10757" max="10762" width="0" style="13" hidden="1" customWidth="1"/>
    <col min="10763" max="11009" width="9.140625" style="13"/>
    <col min="11010" max="11010" width="22.140625" style="13" customWidth="1"/>
    <col min="11011" max="11011" width="50.28515625" style="13" customWidth="1"/>
    <col min="11012" max="11012" width="20.7109375" style="13" customWidth="1"/>
    <col min="11013" max="11018" width="0" style="13" hidden="1" customWidth="1"/>
    <col min="11019" max="11265" width="9.140625" style="13"/>
    <col min="11266" max="11266" width="22.140625" style="13" customWidth="1"/>
    <col min="11267" max="11267" width="50.28515625" style="13" customWidth="1"/>
    <col min="11268" max="11268" width="20.7109375" style="13" customWidth="1"/>
    <col min="11269" max="11274" width="0" style="13" hidden="1" customWidth="1"/>
    <col min="11275" max="11521" width="9.140625" style="13"/>
    <col min="11522" max="11522" width="22.140625" style="13" customWidth="1"/>
    <col min="11523" max="11523" width="50.28515625" style="13" customWidth="1"/>
    <col min="11524" max="11524" width="20.7109375" style="13" customWidth="1"/>
    <col min="11525" max="11530" width="0" style="13" hidden="1" customWidth="1"/>
    <col min="11531" max="11777" width="9.140625" style="13"/>
    <col min="11778" max="11778" width="22.140625" style="13" customWidth="1"/>
    <col min="11779" max="11779" width="50.28515625" style="13" customWidth="1"/>
    <col min="11780" max="11780" width="20.7109375" style="13" customWidth="1"/>
    <col min="11781" max="11786" width="0" style="13" hidden="1" customWidth="1"/>
    <col min="11787" max="12033" width="9.140625" style="13"/>
    <col min="12034" max="12034" width="22.140625" style="13" customWidth="1"/>
    <col min="12035" max="12035" width="50.28515625" style="13" customWidth="1"/>
    <col min="12036" max="12036" width="20.7109375" style="13" customWidth="1"/>
    <col min="12037" max="12042" width="0" style="13" hidden="1" customWidth="1"/>
    <col min="12043" max="12289" width="9.140625" style="13"/>
    <col min="12290" max="12290" width="22.140625" style="13" customWidth="1"/>
    <col min="12291" max="12291" width="50.28515625" style="13" customWidth="1"/>
    <col min="12292" max="12292" width="20.7109375" style="13" customWidth="1"/>
    <col min="12293" max="12298" width="0" style="13" hidden="1" customWidth="1"/>
    <col min="12299" max="12545" width="9.140625" style="13"/>
    <col min="12546" max="12546" width="22.140625" style="13" customWidth="1"/>
    <col min="12547" max="12547" width="50.28515625" style="13" customWidth="1"/>
    <col min="12548" max="12548" width="20.7109375" style="13" customWidth="1"/>
    <col min="12549" max="12554" width="0" style="13" hidden="1" customWidth="1"/>
    <col min="12555" max="12801" width="9.140625" style="13"/>
    <col min="12802" max="12802" width="22.140625" style="13" customWidth="1"/>
    <col min="12803" max="12803" width="50.28515625" style="13" customWidth="1"/>
    <col min="12804" max="12804" width="20.7109375" style="13" customWidth="1"/>
    <col min="12805" max="12810" width="0" style="13" hidden="1" customWidth="1"/>
    <col min="12811" max="13057" width="9.140625" style="13"/>
    <col min="13058" max="13058" width="22.140625" style="13" customWidth="1"/>
    <col min="13059" max="13059" width="50.28515625" style="13" customWidth="1"/>
    <col min="13060" max="13060" width="20.7109375" style="13" customWidth="1"/>
    <col min="13061" max="13066" width="0" style="13" hidden="1" customWidth="1"/>
    <col min="13067" max="13313" width="9.140625" style="13"/>
    <col min="13314" max="13314" width="22.140625" style="13" customWidth="1"/>
    <col min="13315" max="13315" width="50.28515625" style="13" customWidth="1"/>
    <col min="13316" max="13316" width="20.7109375" style="13" customWidth="1"/>
    <col min="13317" max="13322" width="0" style="13" hidden="1" customWidth="1"/>
    <col min="13323" max="13569" width="9.140625" style="13"/>
    <col min="13570" max="13570" width="22.140625" style="13" customWidth="1"/>
    <col min="13571" max="13571" width="50.28515625" style="13" customWidth="1"/>
    <col min="13572" max="13572" width="20.7109375" style="13" customWidth="1"/>
    <col min="13573" max="13578" width="0" style="13" hidden="1" customWidth="1"/>
    <col min="13579" max="13825" width="9.140625" style="13"/>
    <col min="13826" max="13826" width="22.140625" style="13" customWidth="1"/>
    <col min="13827" max="13827" width="50.28515625" style="13" customWidth="1"/>
    <col min="13828" max="13828" width="20.7109375" style="13" customWidth="1"/>
    <col min="13829" max="13834" width="0" style="13" hidden="1" customWidth="1"/>
    <col min="13835" max="14081" width="9.140625" style="13"/>
    <col min="14082" max="14082" width="22.140625" style="13" customWidth="1"/>
    <col min="14083" max="14083" width="50.28515625" style="13" customWidth="1"/>
    <col min="14084" max="14084" width="20.7109375" style="13" customWidth="1"/>
    <col min="14085" max="14090" width="0" style="13" hidden="1" customWidth="1"/>
    <col min="14091" max="14337" width="9.140625" style="13"/>
    <col min="14338" max="14338" width="22.140625" style="13" customWidth="1"/>
    <col min="14339" max="14339" width="50.28515625" style="13" customWidth="1"/>
    <col min="14340" max="14340" width="20.7109375" style="13" customWidth="1"/>
    <col min="14341" max="14346" width="0" style="13" hidden="1" customWidth="1"/>
    <col min="14347" max="14593" width="9.140625" style="13"/>
    <col min="14594" max="14594" width="22.140625" style="13" customWidth="1"/>
    <col min="14595" max="14595" width="50.28515625" style="13" customWidth="1"/>
    <col min="14596" max="14596" width="20.7109375" style="13" customWidth="1"/>
    <col min="14597" max="14602" width="0" style="13" hidden="1" customWidth="1"/>
    <col min="14603" max="14849" width="9.140625" style="13"/>
    <col min="14850" max="14850" width="22.140625" style="13" customWidth="1"/>
    <col min="14851" max="14851" width="50.28515625" style="13" customWidth="1"/>
    <col min="14852" max="14852" width="20.7109375" style="13" customWidth="1"/>
    <col min="14853" max="14858" width="0" style="13" hidden="1" customWidth="1"/>
    <col min="14859" max="15105" width="9.140625" style="13"/>
    <col min="15106" max="15106" width="22.140625" style="13" customWidth="1"/>
    <col min="15107" max="15107" width="50.28515625" style="13" customWidth="1"/>
    <col min="15108" max="15108" width="20.7109375" style="13" customWidth="1"/>
    <col min="15109" max="15114" width="0" style="13" hidden="1" customWidth="1"/>
    <col min="15115" max="15361" width="9.140625" style="13"/>
    <col min="15362" max="15362" width="22.140625" style="13" customWidth="1"/>
    <col min="15363" max="15363" width="50.28515625" style="13" customWidth="1"/>
    <col min="15364" max="15364" width="20.7109375" style="13" customWidth="1"/>
    <col min="15365" max="15370" width="0" style="13" hidden="1" customWidth="1"/>
    <col min="15371" max="15617" width="9.140625" style="13"/>
    <col min="15618" max="15618" width="22.140625" style="13" customWidth="1"/>
    <col min="15619" max="15619" width="50.28515625" style="13" customWidth="1"/>
    <col min="15620" max="15620" width="20.7109375" style="13" customWidth="1"/>
    <col min="15621" max="15626" width="0" style="13" hidden="1" customWidth="1"/>
    <col min="15627" max="15873" width="9.140625" style="13"/>
    <col min="15874" max="15874" width="22.140625" style="13" customWidth="1"/>
    <col min="15875" max="15875" width="50.28515625" style="13" customWidth="1"/>
    <col min="15876" max="15876" width="20.7109375" style="13" customWidth="1"/>
    <col min="15877" max="15882" width="0" style="13" hidden="1" customWidth="1"/>
    <col min="15883" max="16129" width="9.140625" style="13"/>
    <col min="16130" max="16130" width="22.140625" style="13" customWidth="1"/>
    <col min="16131" max="16131" width="50.28515625" style="13" customWidth="1"/>
    <col min="16132" max="16132" width="20.7109375" style="13" customWidth="1"/>
    <col min="16133" max="16138" width="0" style="13" hidden="1" customWidth="1"/>
    <col min="16139" max="16384" width="9.140625" style="13"/>
  </cols>
  <sheetData>
    <row r="1" spans="1:10" ht="3.75" customHeight="1"/>
    <row r="2" spans="1:10" hidden="1"/>
    <row r="3" spans="1:10" hidden="1"/>
    <row r="4" spans="1:10" ht="409.5" hidden="1" customHeight="1"/>
    <row r="5" spans="1:10" ht="56.25" hidden="1" customHeight="1"/>
    <row r="6" spans="1:10" ht="15.75" customHeight="1">
      <c r="B6" s="149"/>
      <c r="C6" s="369" t="s">
        <v>425</v>
      </c>
      <c r="D6" s="369"/>
      <c r="E6" s="121"/>
      <c r="F6" s="121"/>
      <c r="G6" s="121"/>
      <c r="H6" s="121"/>
      <c r="I6" s="121"/>
    </row>
    <row r="7" spans="1:10" ht="30" customHeight="1">
      <c r="B7" s="149"/>
      <c r="C7" s="369"/>
      <c r="D7" s="369"/>
      <c r="E7" s="121"/>
      <c r="F7" s="121"/>
      <c r="G7" s="121"/>
      <c r="H7" s="121"/>
      <c r="I7" s="121"/>
    </row>
    <row r="8" spans="1:10" ht="48.75" customHeight="1">
      <c r="B8" s="149"/>
      <c r="C8" s="369"/>
      <c r="D8" s="369"/>
      <c r="E8" s="121"/>
      <c r="F8" s="121"/>
      <c r="G8" s="121"/>
      <c r="H8" s="121"/>
      <c r="I8" s="121"/>
    </row>
    <row r="9" spans="1:10" ht="15.75" hidden="1" customHeight="1">
      <c r="B9" s="149"/>
      <c r="C9" s="149"/>
      <c r="D9" s="149"/>
    </row>
    <row r="10" spans="1:10" ht="15.75" hidden="1" customHeight="1">
      <c r="B10" s="149"/>
      <c r="C10" s="149"/>
      <c r="D10" s="149"/>
    </row>
    <row r="11" spans="1:10" ht="42.75" customHeight="1">
      <c r="A11" s="387" t="s">
        <v>392</v>
      </c>
      <c r="B11" s="387"/>
      <c r="C11" s="387"/>
      <c r="D11" s="387"/>
    </row>
    <row r="12" spans="1:10">
      <c r="B12" s="131"/>
      <c r="C12" s="131"/>
      <c r="D12" s="132"/>
    </row>
    <row r="13" spans="1:10">
      <c r="A13" s="58" t="s">
        <v>221</v>
      </c>
      <c r="B13" s="150" t="s">
        <v>222</v>
      </c>
      <c r="C13" s="61" t="s">
        <v>341</v>
      </c>
      <c r="D13" s="277" t="s">
        <v>393</v>
      </c>
      <c r="E13" s="294"/>
      <c r="F13" s="123"/>
      <c r="G13" s="123"/>
      <c r="H13" s="123"/>
      <c r="I13" s="123"/>
      <c r="J13" s="123"/>
    </row>
    <row r="14" spans="1:10" hidden="1">
      <c r="A14" s="58"/>
      <c r="B14" s="151"/>
      <c r="C14" s="61"/>
      <c r="D14" s="322"/>
    </row>
    <row r="15" spans="1:10" ht="18" customHeight="1">
      <c r="A15" s="153" t="s">
        <v>223</v>
      </c>
      <c r="B15" s="125" t="s">
        <v>224</v>
      </c>
      <c r="C15" s="323">
        <f>'Приложение  10'!I7</f>
        <v>9971.3459999999995</v>
      </c>
      <c r="D15" s="323">
        <f>'Приложение  10'!J7</f>
        <v>9599.5355199999995</v>
      </c>
    </row>
    <row r="16" spans="1:10" s="134" customFormat="1">
      <c r="A16" s="159"/>
      <c r="B16" s="160" t="s">
        <v>225</v>
      </c>
      <c r="C16" s="175">
        <f>'Приложение  10'!I66</f>
        <v>2674.46686</v>
      </c>
      <c r="D16" s="175">
        <f>'Приложение  10'!J66</f>
        <v>2987.9168600000003</v>
      </c>
      <c r="E16" s="134" t="s">
        <v>226</v>
      </c>
      <c r="F16" s="134" t="e">
        <f>#REF!+150000</f>
        <v>#REF!</v>
      </c>
      <c r="G16" s="134">
        <v>195694.7</v>
      </c>
    </row>
    <row r="17" spans="1:13" s="135" customFormat="1">
      <c r="A17" s="390" t="s">
        <v>227</v>
      </c>
      <c r="B17" s="390"/>
      <c r="C17" s="324">
        <f>'Приложение  8'!L122</f>
        <v>12646.056229999998</v>
      </c>
      <c r="D17" s="324">
        <f>'Приложение  8'!M122</f>
        <v>12587.45552</v>
      </c>
      <c r="E17" s="135" t="s">
        <v>228</v>
      </c>
      <c r="F17" s="135" t="e">
        <f>#REF!+75000+150000</f>
        <v>#REF!</v>
      </c>
      <c r="G17" s="135">
        <f>G16+4100</f>
        <v>199794.7</v>
      </c>
    </row>
    <row r="18" spans="1:13" s="135" customFormat="1" hidden="1">
      <c r="A18" s="136"/>
      <c r="B18" s="117"/>
      <c r="C18" s="215"/>
      <c r="D18" s="216"/>
    </row>
    <row r="19" spans="1:13" hidden="1">
      <c r="A19" s="136"/>
      <c r="B19" s="138"/>
      <c r="C19" s="217"/>
      <c r="D19" s="216"/>
    </row>
    <row r="20" spans="1:13">
      <c r="C20" s="131"/>
      <c r="D20" s="131"/>
    </row>
    <row r="21" spans="1:13" hidden="1">
      <c r="D21" s="13"/>
    </row>
    <row r="22" spans="1:13">
      <c r="C22" s="236"/>
      <c r="D22" s="236"/>
      <c r="M22" s="224"/>
    </row>
    <row r="23" spans="1:13">
      <c r="C23" s="279"/>
      <c r="D23" s="279"/>
    </row>
    <row r="24" spans="1:13" s="134" customFormat="1">
      <c r="C24" s="225"/>
      <c r="D24" s="226"/>
      <c r="K24" s="218"/>
    </row>
    <row r="25" spans="1:13" s="134" customFormat="1">
      <c r="C25" s="106"/>
      <c r="D25" s="107"/>
      <c r="K25" s="218"/>
    </row>
    <row r="26" spans="1:13" s="134" customFormat="1">
      <c r="D26" s="280"/>
    </row>
    <row r="27" spans="1:13" s="135" customFormat="1"/>
    <row r="28" spans="1:13" s="135" customFormat="1"/>
    <row r="29" spans="1:13" s="134" customFormat="1"/>
    <row r="30" spans="1:13" s="135" customFormat="1"/>
    <row r="31" spans="1:13" s="135" customFormat="1"/>
    <row r="32" spans="1:13">
      <c r="D32" s="13"/>
    </row>
    <row r="33" spans="2:4">
      <c r="D33" s="13"/>
    </row>
    <row r="34" spans="2:4">
      <c r="D34" s="13"/>
    </row>
    <row r="35" spans="2:4">
      <c r="D35" s="13"/>
    </row>
    <row r="36" spans="2:4">
      <c r="B36" s="139"/>
      <c r="C36" s="139"/>
      <c r="D36" s="140"/>
    </row>
    <row r="37" spans="2:4">
      <c r="B37" s="139"/>
      <c r="C37" s="139"/>
      <c r="D37" s="140"/>
    </row>
    <row r="38" spans="2:4">
      <c r="B38" s="139"/>
      <c r="C38" s="139"/>
      <c r="D38" s="140"/>
    </row>
    <row r="39" spans="2:4">
      <c r="B39" s="139"/>
      <c r="C39" s="139"/>
      <c r="D39" s="140"/>
    </row>
    <row r="40" spans="2:4">
      <c r="B40" s="141"/>
      <c r="C40" s="141"/>
      <c r="D40" s="142"/>
    </row>
    <row r="41" spans="2:4">
      <c r="B41" s="139"/>
      <c r="C41" s="139"/>
      <c r="D41" s="140"/>
    </row>
    <row r="42" spans="2:4">
      <c r="B42" s="139"/>
      <c r="C42" s="139"/>
      <c r="D42" s="140"/>
    </row>
    <row r="43" spans="2:4">
      <c r="B43" s="143"/>
      <c r="C43" s="143"/>
      <c r="D43" s="144"/>
    </row>
    <row r="44" spans="2:4">
      <c r="B44" s="139"/>
      <c r="C44" s="139"/>
      <c r="D44" s="140"/>
    </row>
    <row r="45" spans="2:4">
      <c r="B45" s="139"/>
      <c r="C45" s="139"/>
      <c r="D45" s="140"/>
    </row>
    <row r="46" spans="2:4">
      <c r="B46" s="143"/>
      <c r="C46" s="143"/>
      <c r="D46" s="144"/>
    </row>
    <row r="47" spans="2:4">
      <c r="B47" s="139"/>
      <c r="C47" s="139"/>
      <c r="D47" s="140"/>
    </row>
    <row r="48" spans="2:4">
      <c r="B48" s="139"/>
      <c r="C48" s="139"/>
      <c r="D48" s="140"/>
    </row>
    <row r="49" spans="2:4">
      <c r="B49" s="139"/>
      <c r="C49" s="139"/>
      <c r="D49" s="140"/>
    </row>
    <row r="50" spans="2:4">
      <c r="B50" s="139"/>
      <c r="C50" s="139"/>
      <c r="D50" s="140"/>
    </row>
    <row r="51" spans="2:4">
      <c r="B51" s="145"/>
      <c r="C51" s="145"/>
      <c r="D51" s="146"/>
    </row>
    <row r="52" spans="2:4">
      <c r="B52" s="145"/>
      <c r="C52" s="145"/>
      <c r="D52" s="146"/>
    </row>
    <row r="53" spans="2:4">
      <c r="B53" s="145"/>
      <c r="C53" s="145"/>
      <c r="D53" s="146"/>
    </row>
    <row r="54" spans="2:4">
      <c r="D54" s="147"/>
    </row>
    <row r="55" spans="2:4">
      <c r="D55" s="147"/>
    </row>
    <row r="56" spans="2:4">
      <c r="D56" s="147"/>
    </row>
    <row r="57" spans="2:4">
      <c r="D57" s="147"/>
    </row>
    <row r="58" spans="2:4">
      <c r="D58" s="147"/>
    </row>
    <row r="59" spans="2:4">
      <c r="D59" s="147"/>
    </row>
    <row r="60" spans="2:4">
      <c r="D60" s="147"/>
    </row>
    <row r="61" spans="2:4">
      <c r="D61" s="147"/>
    </row>
    <row r="62" spans="2:4">
      <c r="D62" s="147"/>
    </row>
    <row r="63" spans="2:4">
      <c r="D63" s="147"/>
    </row>
    <row r="64" spans="2:4">
      <c r="D64" s="147"/>
    </row>
    <row r="65" spans="4:4">
      <c r="D65" s="147"/>
    </row>
    <row r="66" spans="4:4">
      <c r="D66" s="147"/>
    </row>
    <row r="67" spans="4:4">
      <c r="D67" s="147"/>
    </row>
    <row r="68" spans="4:4">
      <c r="D68" s="147"/>
    </row>
    <row r="69" spans="4:4">
      <c r="D69" s="147"/>
    </row>
    <row r="70" spans="4:4">
      <c r="D70" s="147"/>
    </row>
    <row r="71" spans="4:4">
      <c r="D71" s="147"/>
    </row>
    <row r="72" spans="4:4">
      <c r="D72" s="147"/>
    </row>
    <row r="73" spans="4:4">
      <c r="D73" s="147"/>
    </row>
    <row r="74" spans="4:4">
      <c r="D74" s="147"/>
    </row>
    <row r="75" spans="4:4">
      <c r="D75" s="147"/>
    </row>
    <row r="76" spans="4:4">
      <c r="D76" s="147"/>
    </row>
    <row r="77" spans="4:4">
      <c r="D77" s="147"/>
    </row>
    <row r="78" spans="4:4">
      <c r="D78" s="147"/>
    </row>
    <row r="79" spans="4:4">
      <c r="D79" s="147"/>
    </row>
    <row r="80" spans="4:4">
      <c r="D80" s="147"/>
    </row>
    <row r="81" spans="4:4">
      <c r="D81" s="147"/>
    </row>
    <row r="82" spans="4:4">
      <c r="D82" s="147"/>
    </row>
    <row r="83" spans="4:4">
      <c r="D83" s="147"/>
    </row>
    <row r="84" spans="4:4">
      <c r="D84" s="147"/>
    </row>
    <row r="85" spans="4:4">
      <c r="D85" s="147"/>
    </row>
    <row r="86" spans="4:4">
      <c r="D86" s="147"/>
    </row>
    <row r="87" spans="4:4">
      <c r="D87" s="147"/>
    </row>
    <row r="88" spans="4:4">
      <c r="D88" s="147"/>
    </row>
    <row r="89" spans="4:4">
      <c r="D89" s="147"/>
    </row>
    <row r="90" spans="4:4">
      <c r="D90" s="147"/>
    </row>
    <row r="91" spans="4:4">
      <c r="D91" s="147"/>
    </row>
    <row r="92" spans="4:4">
      <c r="D92" s="147"/>
    </row>
    <row r="93" spans="4:4">
      <c r="D93" s="147"/>
    </row>
    <row r="94" spans="4:4">
      <c r="D94" s="147"/>
    </row>
    <row r="95" spans="4:4">
      <c r="D95" s="147"/>
    </row>
    <row r="96" spans="4:4">
      <c r="D96" s="147"/>
    </row>
    <row r="97" spans="4:4">
      <c r="D97" s="147"/>
    </row>
    <row r="98" spans="4:4">
      <c r="D98" s="147"/>
    </row>
    <row r="99" spans="4:4">
      <c r="D99" s="147"/>
    </row>
    <row r="100" spans="4:4">
      <c r="D100" s="147"/>
    </row>
    <row r="101" spans="4:4">
      <c r="D101" s="147"/>
    </row>
    <row r="102" spans="4:4">
      <c r="D102" s="147"/>
    </row>
    <row r="103" spans="4:4">
      <c r="D103" s="147"/>
    </row>
    <row r="104" spans="4:4">
      <c r="D104" s="147"/>
    </row>
    <row r="105" spans="4:4">
      <c r="D105" s="147"/>
    </row>
    <row r="106" spans="4:4">
      <c r="D106" s="147"/>
    </row>
    <row r="107" spans="4:4">
      <c r="D107" s="147"/>
    </row>
    <row r="108" spans="4:4">
      <c r="D108" s="147"/>
    </row>
    <row r="109" spans="4:4">
      <c r="D109" s="147"/>
    </row>
    <row r="110" spans="4:4">
      <c r="D110" s="147"/>
    </row>
    <row r="111" spans="4:4">
      <c r="D111" s="147"/>
    </row>
    <row r="112" spans="4:4">
      <c r="D112" s="147"/>
    </row>
    <row r="113" spans="4:4">
      <c r="D113" s="147"/>
    </row>
    <row r="114" spans="4:4">
      <c r="D114" s="147"/>
    </row>
    <row r="115" spans="4:4">
      <c r="D115" s="147"/>
    </row>
    <row r="116" spans="4:4">
      <c r="D116" s="147"/>
    </row>
    <row r="117" spans="4:4">
      <c r="D117" s="147"/>
    </row>
    <row r="118" spans="4:4">
      <c r="D118" s="147"/>
    </row>
    <row r="119" spans="4:4">
      <c r="D119" s="147"/>
    </row>
    <row r="120" spans="4:4">
      <c r="D120" s="147"/>
    </row>
    <row r="121" spans="4:4">
      <c r="D121" s="147"/>
    </row>
    <row r="122" spans="4:4">
      <c r="D122" s="147"/>
    </row>
    <row r="123" spans="4:4">
      <c r="D123" s="147"/>
    </row>
    <row r="124" spans="4:4">
      <c r="D124" s="147"/>
    </row>
    <row r="125" spans="4:4">
      <c r="D125" s="147"/>
    </row>
    <row r="126" spans="4:4">
      <c r="D126" s="147"/>
    </row>
    <row r="127" spans="4:4">
      <c r="D127" s="147"/>
    </row>
    <row r="128" spans="4:4">
      <c r="D128" s="147"/>
    </row>
    <row r="129" spans="4:4">
      <c r="D129" s="147"/>
    </row>
    <row r="130" spans="4:4">
      <c r="D130" s="147"/>
    </row>
    <row r="131" spans="4:4">
      <c r="D131" s="147"/>
    </row>
    <row r="132" spans="4:4">
      <c r="D132" s="147"/>
    </row>
    <row r="133" spans="4:4">
      <c r="D133" s="147"/>
    </row>
    <row r="134" spans="4:4">
      <c r="D134" s="147"/>
    </row>
    <row r="135" spans="4:4">
      <c r="D135" s="147"/>
    </row>
    <row r="136" spans="4:4">
      <c r="D136" s="147"/>
    </row>
    <row r="137" spans="4:4">
      <c r="D137" s="147"/>
    </row>
    <row r="138" spans="4:4">
      <c r="D138" s="147"/>
    </row>
    <row r="139" spans="4:4">
      <c r="D139" s="147"/>
    </row>
    <row r="140" spans="4:4">
      <c r="D140" s="147"/>
    </row>
    <row r="141" spans="4:4">
      <c r="D141" s="147"/>
    </row>
    <row r="142" spans="4:4">
      <c r="D142" s="147"/>
    </row>
    <row r="143" spans="4:4">
      <c r="D143" s="147"/>
    </row>
    <row r="144" spans="4:4">
      <c r="D144" s="147"/>
    </row>
    <row r="145" spans="4:4">
      <c r="D145" s="147"/>
    </row>
    <row r="146" spans="4:4">
      <c r="D146" s="147"/>
    </row>
    <row r="147" spans="4:4">
      <c r="D147" s="147"/>
    </row>
    <row r="148" spans="4:4">
      <c r="D148" s="147"/>
    </row>
    <row r="149" spans="4:4">
      <c r="D149" s="147"/>
    </row>
    <row r="150" spans="4:4">
      <c r="D150" s="147"/>
    </row>
    <row r="151" spans="4:4">
      <c r="D151" s="147"/>
    </row>
    <row r="152" spans="4:4">
      <c r="D152" s="147"/>
    </row>
    <row r="153" spans="4:4">
      <c r="D153" s="147"/>
    </row>
    <row r="154" spans="4:4">
      <c r="D154" s="147"/>
    </row>
    <row r="155" spans="4:4">
      <c r="D155" s="147"/>
    </row>
    <row r="156" spans="4:4">
      <c r="D156" s="147"/>
    </row>
    <row r="157" spans="4:4">
      <c r="D157" s="147"/>
    </row>
    <row r="158" spans="4:4">
      <c r="D158" s="147"/>
    </row>
    <row r="159" spans="4:4">
      <c r="D159" s="147"/>
    </row>
    <row r="160" spans="4:4">
      <c r="D160" s="147"/>
    </row>
    <row r="161" spans="4:4">
      <c r="D161" s="147"/>
    </row>
    <row r="162" spans="4:4">
      <c r="D162" s="147"/>
    </row>
    <row r="163" spans="4:4">
      <c r="D163" s="147"/>
    </row>
  </sheetData>
  <mergeCells count="3">
    <mergeCell ref="A11:D11"/>
    <mergeCell ref="A17:B17"/>
    <mergeCell ref="C6:D8"/>
  </mergeCells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workbookViewId="0">
      <selection activeCell="C8" sqref="A1:C8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1"/>
      <c r="B1" s="1"/>
      <c r="C1" s="329" t="s">
        <v>428</v>
      </c>
      <c r="D1" s="74"/>
      <c r="E1" s="74"/>
      <c r="F1" s="2"/>
      <c r="G1" s="2"/>
      <c r="H1" s="2"/>
      <c r="I1" s="2"/>
      <c r="J1" s="2"/>
    </row>
    <row r="2" spans="1:10" ht="18.75">
      <c r="A2" s="1"/>
      <c r="B2" s="1"/>
      <c r="C2" s="1"/>
    </row>
    <row r="3" spans="1:10" ht="66" customHeight="1" thickBot="1">
      <c r="A3" s="357" t="s">
        <v>338</v>
      </c>
      <c r="B3" s="357"/>
      <c r="C3" s="357"/>
    </row>
    <row r="4" spans="1:10" s="5" customFormat="1" ht="64.900000000000006" customHeight="1">
      <c r="A4" s="3" t="s">
        <v>1</v>
      </c>
      <c r="B4" s="4" t="s">
        <v>2</v>
      </c>
      <c r="C4" s="4" t="s">
        <v>3</v>
      </c>
      <c r="D4" s="275"/>
    </row>
    <row r="5" spans="1:10">
      <c r="A5" s="358" t="s">
        <v>339</v>
      </c>
      <c r="B5" s="359"/>
      <c r="C5" s="360"/>
    </row>
    <row r="6" spans="1:10" s="183" customFormat="1">
      <c r="A6" s="190">
        <v>801</v>
      </c>
      <c r="B6" s="190" t="s">
        <v>235</v>
      </c>
      <c r="C6" s="191" t="s">
        <v>236</v>
      </c>
    </row>
    <row r="7" spans="1:10">
      <c r="A7" s="118" t="s">
        <v>101</v>
      </c>
      <c r="B7" s="119" t="s">
        <v>138</v>
      </c>
      <c r="C7" s="120" t="s">
        <v>139</v>
      </c>
    </row>
    <row r="8" spans="1:10">
      <c r="A8" s="118" t="s">
        <v>101</v>
      </c>
      <c r="B8" s="119" t="s">
        <v>140</v>
      </c>
      <c r="C8" s="120" t="s">
        <v>141</v>
      </c>
    </row>
    <row r="13" spans="1:10">
      <c r="G13" s="228"/>
    </row>
    <row r="14" spans="1:10">
      <c r="G14" s="228"/>
    </row>
    <row r="15" spans="1:10">
      <c r="G15" s="228"/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2"/>
  <sheetViews>
    <sheetView workbookViewId="0">
      <selection activeCell="D10" sqref="A1:E10"/>
    </sheetView>
  </sheetViews>
  <sheetFormatPr defaultColWidth="9.140625" defaultRowHeight="12.75"/>
  <cols>
    <col min="1" max="1" width="32.85546875" style="301" customWidth="1"/>
    <col min="2" max="2" width="22.140625" style="301" customWidth="1"/>
    <col min="3" max="3" width="11" style="301" customWidth="1"/>
    <col min="4" max="4" width="11.42578125" style="301" customWidth="1"/>
    <col min="5" max="5" width="11" style="301" customWidth="1"/>
    <col min="6" max="16384" width="9.140625" style="301"/>
  </cols>
  <sheetData>
    <row r="1" spans="1:5" ht="102" customHeight="1">
      <c r="A1" s="21"/>
      <c r="B1" s="361" t="s">
        <v>426</v>
      </c>
      <c r="C1" s="361"/>
      <c r="D1" s="361"/>
      <c r="E1" s="361"/>
    </row>
    <row r="2" spans="1:5" ht="56.25" customHeight="1">
      <c r="A2" s="362" t="s">
        <v>333</v>
      </c>
      <c r="B2" s="362"/>
      <c r="C2" s="362"/>
      <c r="D2" s="362"/>
      <c r="E2" s="362"/>
    </row>
    <row r="3" spans="1:5" ht="25.5">
      <c r="A3" s="21"/>
      <c r="B3" s="21"/>
      <c r="E3" s="82" t="s">
        <v>332</v>
      </c>
    </row>
    <row r="4" spans="1:5" ht="38.25">
      <c r="A4" s="55"/>
      <c r="B4" s="125" t="s">
        <v>331</v>
      </c>
      <c r="C4" s="312" t="s">
        <v>330</v>
      </c>
      <c r="D4" s="312" t="s">
        <v>340</v>
      </c>
      <c r="E4" s="312" t="s">
        <v>371</v>
      </c>
    </row>
    <row r="5" spans="1:5">
      <c r="A5" s="55" t="s">
        <v>329</v>
      </c>
      <c r="B5" s="55"/>
      <c r="C5" s="304"/>
      <c r="D5" s="304"/>
      <c r="E5" s="304"/>
    </row>
    <row r="6" spans="1:5" ht="36.75" customHeight="1">
      <c r="A6" s="55" t="s">
        <v>328</v>
      </c>
      <c r="B6" s="154" t="s">
        <v>327</v>
      </c>
      <c r="C6" s="303">
        <v>0</v>
      </c>
      <c r="D6" s="303">
        <v>0</v>
      </c>
      <c r="E6" s="303">
        <v>0</v>
      </c>
    </row>
    <row r="7" spans="1:5" ht="18" customHeight="1">
      <c r="A7" s="55" t="s">
        <v>326</v>
      </c>
      <c r="B7" s="55"/>
      <c r="C7" s="55"/>
      <c r="D7" s="304"/>
      <c r="E7" s="304"/>
    </row>
    <row r="8" spans="1:5" ht="29.25" customHeight="1">
      <c r="A8" s="55" t="s">
        <v>325</v>
      </c>
      <c r="B8" s="154" t="s">
        <v>324</v>
      </c>
      <c r="C8" s="303">
        <v>0</v>
      </c>
      <c r="D8" s="303">
        <v>0</v>
      </c>
      <c r="E8" s="303">
        <v>0</v>
      </c>
    </row>
    <row r="9" spans="1:5" ht="30" customHeight="1">
      <c r="A9" s="120" t="s">
        <v>139</v>
      </c>
      <c r="B9" s="313" t="s">
        <v>369</v>
      </c>
      <c r="C9" s="303">
        <v>0</v>
      </c>
      <c r="D9" s="303">
        <v>0</v>
      </c>
      <c r="E9" s="303">
        <v>0</v>
      </c>
    </row>
    <row r="10" spans="1:5" ht="27" customHeight="1">
      <c r="A10" s="120" t="s">
        <v>141</v>
      </c>
      <c r="B10" s="313" t="s">
        <v>370</v>
      </c>
      <c r="C10" s="303">
        <v>0</v>
      </c>
      <c r="D10" s="303">
        <v>0</v>
      </c>
      <c r="E10" s="303">
        <v>0</v>
      </c>
    </row>
    <row r="11" spans="1:5" ht="54" hidden="1" customHeight="1">
      <c r="A11" s="55"/>
      <c r="B11" s="154"/>
      <c r="C11" s="303"/>
      <c r="D11" s="303"/>
      <c r="E11" s="303"/>
    </row>
    <row r="12" spans="1:5" ht="51" hidden="1" customHeight="1">
      <c r="A12" s="55"/>
      <c r="B12" s="154"/>
      <c r="C12" s="303"/>
      <c r="D12" s="303"/>
      <c r="E12" s="303"/>
    </row>
  </sheetData>
  <mergeCells count="2">
    <mergeCell ref="B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61"/>
  <sheetViews>
    <sheetView view="pageBreakPreview" topLeftCell="A16" zoomScaleSheetLayoutView="100" workbookViewId="0">
      <selection activeCell="H32" sqref="A1:H32"/>
    </sheetView>
  </sheetViews>
  <sheetFormatPr defaultRowHeight="12.75"/>
  <cols>
    <col min="1" max="1" width="17.42578125" customWidth="1"/>
    <col min="2" max="2" width="35.85546875" style="14" customWidth="1"/>
    <col min="3" max="3" width="53.85546875" style="20" customWidth="1"/>
    <col min="4" max="4" width="18.28515625" style="20" hidden="1" customWidth="1"/>
    <col min="5" max="5" width="19.140625" style="20" hidden="1" customWidth="1"/>
    <col min="6" max="6" width="13.7109375" style="20" hidden="1" customWidth="1"/>
    <col min="7" max="7" width="16.7109375" style="20" hidden="1" customWidth="1"/>
    <col min="8" max="8" width="21.85546875" style="14" customWidth="1"/>
    <col min="9" max="9" width="13.7109375" hidden="1" customWidth="1"/>
    <col min="11" max="11" width="12.42578125" customWidth="1"/>
    <col min="260" max="260" width="17.42578125" customWidth="1"/>
    <col min="261" max="261" width="25" customWidth="1"/>
    <col min="262" max="262" width="48.28515625" customWidth="1"/>
    <col min="263" max="264" width="19.5703125" customWidth="1"/>
    <col min="516" max="516" width="17.42578125" customWidth="1"/>
    <col min="517" max="517" width="25" customWidth="1"/>
    <col min="518" max="518" width="48.28515625" customWidth="1"/>
    <col min="519" max="520" width="19.5703125" customWidth="1"/>
    <col min="772" max="772" width="17.42578125" customWidth="1"/>
    <col min="773" max="773" width="25" customWidth="1"/>
    <col min="774" max="774" width="48.28515625" customWidth="1"/>
    <col min="775" max="776" width="19.5703125" customWidth="1"/>
    <col min="1028" max="1028" width="17.42578125" customWidth="1"/>
    <col min="1029" max="1029" width="25" customWidth="1"/>
    <col min="1030" max="1030" width="48.28515625" customWidth="1"/>
    <col min="1031" max="1032" width="19.5703125" customWidth="1"/>
    <col min="1284" max="1284" width="17.42578125" customWidth="1"/>
    <col min="1285" max="1285" width="25" customWidth="1"/>
    <col min="1286" max="1286" width="48.28515625" customWidth="1"/>
    <col min="1287" max="1288" width="19.5703125" customWidth="1"/>
    <col min="1540" max="1540" width="17.42578125" customWidth="1"/>
    <col min="1541" max="1541" width="25" customWidth="1"/>
    <col min="1542" max="1542" width="48.28515625" customWidth="1"/>
    <col min="1543" max="1544" width="19.5703125" customWidth="1"/>
    <col min="1796" max="1796" width="17.42578125" customWidth="1"/>
    <col min="1797" max="1797" width="25" customWidth="1"/>
    <col min="1798" max="1798" width="48.28515625" customWidth="1"/>
    <col min="1799" max="1800" width="19.5703125" customWidth="1"/>
    <col min="2052" max="2052" width="17.42578125" customWidth="1"/>
    <col min="2053" max="2053" width="25" customWidth="1"/>
    <col min="2054" max="2054" width="48.28515625" customWidth="1"/>
    <col min="2055" max="2056" width="19.5703125" customWidth="1"/>
    <col min="2308" max="2308" width="17.42578125" customWidth="1"/>
    <col min="2309" max="2309" width="25" customWidth="1"/>
    <col min="2310" max="2310" width="48.28515625" customWidth="1"/>
    <col min="2311" max="2312" width="19.5703125" customWidth="1"/>
    <col min="2564" max="2564" width="17.42578125" customWidth="1"/>
    <col min="2565" max="2565" width="25" customWidth="1"/>
    <col min="2566" max="2566" width="48.28515625" customWidth="1"/>
    <col min="2567" max="2568" width="19.5703125" customWidth="1"/>
    <col min="2820" max="2820" width="17.42578125" customWidth="1"/>
    <col min="2821" max="2821" width="25" customWidth="1"/>
    <col min="2822" max="2822" width="48.28515625" customWidth="1"/>
    <col min="2823" max="2824" width="19.5703125" customWidth="1"/>
    <col min="3076" max="3076" width="17.42578125" customWidth="1"/>
    <col min="3077" max="3077" width="25" customWidth="1"/>
    <col min="3078" max="3078" width="48.28515625" customWidth="1"/>
    <col min="3079" max="3080" width="19.5703125" customWidth="1"/>
    <col min="3332" max="3332" width="17.42578125" customWidth="1"/>
    <col min="3333" max="3333" width="25" customWidth="1"/>
    <col min="3334" max="3334" width="48.28515625" customWidth="1"/>
    <col min="3335" max="3336" width="19.5703125" customWidth="1"/>
    <col min="3588" max="3588" width="17.42578125" customWidth="1"/>
    <col min="3589" max="3589" width="25" customWidth="1"/>
    <col min="3590" max="3590" width="48.28515625" customWidth="1"/>
    <col min="3591" max="3592" width="19.5703125" customWidth="1"/>
    <col min="3844" max="3844" width="17.42578125" customWidth="1"/>
    <col min="3845" max="3845" width="25" customWidth="1"/>
    <col min="3846" max="3846" width="48.28515625" customWidth="1"/>
    <col min="3847" max="3848" width="19.5703125" customWidth="1"/>
    <col min="4100" max="4100" width="17.42578125" customWidth="1"/>
    <col min="4101" max="4101" width="25" customWidth="1"/>
    <col min="4102" max="4102" width="48.28515625" customWidth="1"/>
    <col min="4103" max="4104" width="19.5703125" customWidth="1"/>
    <col min="4356" max="4356" width="17.42578125" customWidth="1"/>
    <col min="4357" max="4357" width="25" customWidth="1"/>
    <col min="4358" max="4358" width="48.28515625" customWidth="1"/>
    <col min="4359" max="4360" width="19.5703125" customWidth="1"/>
    <col min="4612" max="4612" width="17.42578125" customWidth="1"/>
    <col min="4613" max="4613" width="25" customWidth="1"/>
    <col min="4614" max="4614" width="48.28515625" customWidth="1"/>
    <col min="4615" max="4616" width="19.5703125" customWidth="1"/>
    <col min="4868" max="4868" width="17.42578125" customWidth="1"/>
    <col min="4869" max="4869" width="25" customWidth="1"/>
    <col min="4870" max="4870" width="48.28515625" customWidth="1"/>
    <col min="4871" max="4872" width="19.5703125" customWidth="1"/>
    <col min="5124" max="5124" width="17.42578125" customWidth="1"/>
    <col min="5125" max="5125" width="25" customWidth="1"/>
    <col min="5126" max="5126" width="48.28515625" customWidth="1"/>
    <col min="5127" max="5128" width="19.5703125" customWidth="1"/>
    <col min="5380" max="5380" width="17.42578125" customWidth="1"/>
    <col min="5381" max="5381" width="25" customWidth="1"/>
    <col min="5382" max="5382" width="48.28515625" customWidth="1"/>
    <col min="5383" max="5384" width="19.5703125" customWidth="1"/>
    <col min="5636" max="5636" width="17.42578125" customWidth="1"/>
    <col min="5637" max="5637" width="25" customWidth="1"/>
    <col min="5638" max="5638" width="48.28515625" customWidth="1"/>
    <col min="5639" max="5640" width="19.5703125" customWidth="1"/>
    <col min="5892" max="5892" width="17.42578125" customWidth="1"/>
    <col min="5893" max="5893" width="25" customWidth="1"/>
    <col min="5894" max="5894" width="48.28515625" customWidth="1"/>
    <col min="5895" max="5896" width="19.5703125" customWidth="1"/>
    <col min="6148" max="6148" width="17.42578125" customWidth="1"/>
    <col min="6149" max="6149" width="25" customWidth="1"/>
    <col min="6150" max="6150" width="48.28515625" customWidth="1"/>
    <col min="6151" max="6152" width="19.5703125" customWidth="1"/>
    <col min="6404" max="6404" width="17.42578125" customWidth="1"/>
    <col min="6405" max="6405" width="25" customWidth="1"/>
    <col min="6406" max="6406" width="48.28515625" customWidth="1"/>
    <col min="6407" max="6408" width="19.5703125" customWidth="1"/>
    <col min="6660" max="6660" width="17.42578125" customWidth="1"/>
    <col min="6661" max="6661" width="25" customWidth="1"/>
    <col min="6662" max="6662" width="48.28515625" customWidth="1"/>
    <col min="6663" max="6664" width="19.5703125" customWidth="1"/>
    <col min="6916" max="6916" width="17.42578125" customWidth="1"/>
    <col min="6917" max="6917" width="25" customWidth="1"/>
    <col min="6918" max="6918" width="48.28515625" customWidth="1"/>
    <col min="6919" max="6920" width="19.5703125" customWidth="1"/>
    <col min="7172" max="7172" width="17.42578125" customWidth="1"/>
    <col min="7173" max="7173" width="25" customWidth="1"/>
    <col min="7174" max="7174" width="48.28515625" customWidth="1"/>
    <col min="7175" max="7176" width="19.5703125" customWidth="1"/>
    <col min="7428" max="7428" width="17.42578125" customWidth="1"/>
    <col min="7429" max="7429" width="25" customWidth="1"/>
    <col min="7430" max="7430" width="48.28515625" customWidth="1"/>
    <col min="7431" max="7432" width="19.5703125" customWidth="1"/>
    <col min="7684" max="7684" width="17.42578125" customWidth="1"/>
    <col min="7685" max="7685" width="25" customWidth="1"/>
    <col min="7686" max="7686" width="48.28515625" customWidth="1"/>
    <col min="7687" max="7688" width="19.5703125" customWidth="1"/>
    <col min="7940" max="7940" width="17.42578125" customWidth="1"/>
    <col min="7941" max="7941" width="25" customWidth="1"/>
    <col min="7942" max="7942" width="48.28515625" customWidth="1"/>
    <col min="7943" max="7944" width="19.5703125" customWidth="1"/>
    <col min="8196" max="8196" width="17.42578125" customWidth="1"/>
    <col min="8197" max="8197" width="25" customWidth="1"/>
    <col min="8198" max="8198" width="48.28515625" customWidth="1"/>
    <col min="8199" max="8200" width="19.5703125" customWidth="1"/>
    <col min="8452" max="8452" width="17.42578125" customWidth="1"/>
    <col min="8453" max="8453" width="25" customWidth="1"/>
    <col min="8454" max="8454" width="48.28515625" customWidth="1"/>
    <col min="8455" max="8456" width="19.5703125" customWidth="1"/>
    <col min="8708" max="8708" width="17.42578125" customWidth="1"/>
    <col min="8709" max="8709" width="25" customWidth="1"/>
    <col min="8710" max="8710" width="48.28515625" customWidth="1"/>
    <col min="8711" max="8712" width="19.5703125" customWidth="1"/>
    <col min="8964" max="8964" width="17.42578125" customWidth="1"/>
    <col min="8965" max="8965" width="25" customWidth="1"/>
    <col min="8966" max="8966" width="48.28515625" customWidth="1"/>
    <col min="8967" max="8968" width="19.5703125" customWidth="1"/>
    <col min="9220" max="9220" width="17.42578125" customWidth="1"/>
    <col min="9221" max="9221" width="25" customWidth="1"/>
    <col min="9222" max="9222" width="48.28515625" customWidth="1"/>
    <col min="9223" max="9224" width="19.5703125" customWidth="1"/>
    <col min="9476" max="9476" width="17.42578125" customWidth="1"/>
    <col min="9477" max="9477" width="25" customWidth="1"/>
    <col min="9478" max="9478" width="48.28515625" customWidth="1"/>
    <col min="9479" max="9480" width="19.5703125" customWidth="1"/>
    <col min="9732" max="9732" width="17.42578125" customWidth="1"/>
    <col min="9733" max="9733" width="25" customWidth="1"/>
    <col min="9734" max="9734" width="48.28515625" customWidth="1"/>
    <col min="9735" max="9736" width="19.5703125" customWidth="1"/>
    <col min="9988" max="9988" width="17.42578125" customWidth="1"/>
    <col min="9989" max="9989" width="25" customWidth="1"/>
    <col min="9990" max="9990" width="48.28515625" customWidth="1"/>
    <col min="9991" max="9992" width="19.5703125" customWidth="1"/>
    <col min="10244" max="10244" width="17.42578125" customWidth="1"/>
    <col min="10245" max="10245" width="25" customWidth="1"/>
    <col min="10246" max="10246" width="48.28515625" customWidth="1"/>
    <col min="10247" max="10248" width="19.5703125" customWidth="1"/>
    <col min="10500" max="10500" width="17.42578125" customWidth="1"/>
    <col min="10501" max="10501" width="25" customWidth="1"/>
    <col min="10502" max="10502" width="48.28515625" customWidth="1"/>
    <col min="10503" max="10504" width="19.5703125" customWidth="1"/>
    <col min="10756" max="10756" width="17.42578125" customWidth="1"/>
    <col min="10757" max="10757" width="25" customWidth="1"/>
    <col min="10758" max="10758" width="48.28515625" customWidth="1"/>
    <col min="10759" max="10760" width="19.5703125" customWidth="1"/>
    <col min="11012" max="11012" width="17.42578125" customWidth="1"/>
    <col min="11013" max="11013" width="25" customWidth="1"/>
    <col min="11014" max="11014" width="48.28515625" customWidth="1"/>
    <col min="11015" max="11016" width="19.5703125" customWidth="1"/>
    <col min="11268" max="11268" width="17.42578125" customWidth="1"/>
    <col min="11269" max="11269" width="25" customWidth="1"/>
    <col min="11270" max="11270" width="48.28515625" customWidth="1"/>
    <col min="11271" max="11272" width="19.5703125" customWidth="1"/>
    <col min="11524" max="11524" width="17.42578125" customWidth="1"/>
    <col min="11525" max="11525" width="25" customWidth="1"/>
    <col min="11526" max="11526" width="48.28515625" customWidth="1"/>
    <col min="11527" max="11528" width="19.5703125" customWidth="1"/>
    <col min="11780" max="11780" width="17.42578125" customWidth="1"/>
    <col min="11781" max="11781" width="25" customWidth="1"/>
    <col min="11782" max="11782" width="48.28515625" customWidth="1"/>
    <col min="11783" max="11784" width="19.5703125" customWidth="1"/>
    <col min="12036" max="12036" width="17.42578125" customWidth="1"/>
    <col min="12037" max="12037" width="25" customWidth="1"/>
    <col min="12038" max="12038" width="48.28515625" customWidth="1"/>
    <col min="12039" max="12040" width="19.5703125" customWidth="1"/>
    <col min="12292" max="12292" width="17.42578125" customWidth="1"/>
    <col min="12293" max="12293" width="25" customWidth="1"/>
    <col min="12294" max="12294" width="48.28515625" customWidth="1"/>
    <col min="12295" max="12296" width="19.5703125" customWidth="1"/>
    <col min="12548" max="12548" width="17.42578125" customWidth="1"/>
    <col min="12549" max="12549" width="25" customWidth="1"/>
    <col min="12550" max="12550" width="48.28515625" customWidth="1"/>
    <col min="12551" max="12552" width="19.5703125" customWidth="1"/>
    <col min="12804" max="12804" width="17.42578125" customWidth="1"/>
    <col min="12805" max="12805" width="25" customWidth="1"/>
    <col min="12806" max="12806" width="48.28515625" customWidth="1"/>
    <col min="12807" max="12808" width="19.5703125" customWidth="1"/>
    <col min="13060" max="13060" width="17.42578125" customWidth="1"/>
    <col min="13061" max="13061" width="25" customWidth="1"/>
    <col min="13062" max="13062" width="48.28515625" customWidth="1"/>
    <col min="13063" max="13064" width="19.5703125" customWidth="1"/>
    <col min="13316" max="13316" width="17.42578125" customWidth="1"/>
    <col min="13317" max="13317" width="25" customWidth="1"/>
    <col min="13318" max="13318" width="48.28515625" customWidth="1"/>
    <col min="13319" max="13320" width="19.5703125" customWidth="1"/>
    <col min="13572" max="13572" width="17.42578125" customWidth="1"/>
    <col min="13573" max="13573" width="25" customWidth="1"/>
    <col min="13574" max="13574" width="48.28515625" customWidth="1"/>
    <col min="13575" max="13576" width="19.5703125" customWidth="1"/>
    <col min="13828" max="13828" width="17.42578125" customWidth="1"/>
    <col min="13829" max="13829" width="25" customWidth="1"/>
    <col min="13830" max="13830" width="48.28515625" customWidth="1"/>
    <col min="13831" max="13832" width="19.5703125" customWidth="1"/>
    <col min="14084" max="14084" width="17.42578125" customWidth="1"/>
    <col min="14085" max="14085" width="25" customWidth="1"/>
    <col min="14086" max="14086" width="48.28515625" customWidth="1"/>
    <col min="14087" max="14088" width="19.5703125" customWidth="1"/>
    <col min="14340" max="14340" width="17.42578125" customWidth="1"/>
    <col min="14341" max="14341" width="25" customWidth="1"/>
    <col min="14342" max="14342" width="48.28515625" customWidth="1"/>
    <col min="14343" max="14344" width="19.5703125" customWidth="1"/>
    <col min="14596" max="14596" width="17.42578125" customWidth="1"/>
    <col min="14597" max="14597" width="25" customWidth="1"/>
    <col min="14598" max="14598" width="48.28515625" customWidth="1"/>
    <col min="14599" max="14600" width="19.5703125" customWidth="1"/>
    <col min="14852" max="14852" width="17.42578125" customWidth="1"/>
    <col min="14853" max="14853" width="25" customWidth="1"/>
    <col min="14854" max="14854" width="48.28515625" customWidth="1"/>
    <col min="14855" max="14856" width="19.5703125" customWidth="1"/>
    <col min="15108" max="15108" width="17.42578125" customWidth="1"/>
    <col min="15109" max="15109" width="25" customWidth="1"/>
    <col min="15110" max="15110" width="48.28515625" customWidth="1"/>
    <col min="15111" max="15112" width="19.5703125" customWidth="1"/>
    <col min="15364" max="15364" width="17.42578125" customWidth="1"/>
    <col min="15365" max="15365" width="25" customWidth="1"/>
    <col min="15366" max="15366" width="48.28515625" customWidth="1"/>
    <col min="15367" max="15368" width="19.5703125" customWidth="1"/>
    <col min="15620" max="15620" width="17.42578125" customWidth="1"/>
    <col min="15621" max="15621" width="25" customWidth="1"/>
    <col min="15622" max="15622" width="48.28515625" customWidth="1"/>
    <col min="15623" max="15624" width="19.5703125" customWidth="1"/>
    <col min="15876" max="15876" width="17.42578125" customWidth="1"/>
    <col min="15877" max="15877" width="25" customWidth="1"/>
    <col min="15878" max="15878" width="48.28515625" customWidth="1"/>
    <col min="15879" max="15880" width="19.5703125" customWidth="1"/>
    <col min="16132" max="16132" width="17.42578125" customWidth="1"/>
    <col min="16133" max="16133" width="25" customWidth="1"/>
    <col min="16134" max="16134" width="48.28515625" customWidth="1"/>
    <col min="16135" max="16136" width="19.5703125" customWidth="1"/>
  </cols>
  <sheetData>
    <row r="1" spans="1:14" s="6" customFormat="1" ht="72" customHeight="1">
      <c r="B1" s="9"/>
      <c r="C1" s="369" t="s">
        <v>427</v>
      </c>
      <c r="D1" s="369"/>
      <c r="E1" s="369"/>
      <c r="F1" s="369"/>
      <c r="G1" s="369"/>
      <c r="H1" s="369"/>
    </row>
    <row r="2" spans="1:14" s="37" customFormat="1" ht="37.5" customHeight="1">
      <c r="A2" s="363" t="s">
        <v>372</v>
      </c>
      <c r="B2" s="364"/>
      <c r="C2" s="364"/>
      <c r="D2" s="364"/>
      <c r="E2" s="364"/>
      <c r="F2" s="364"/>
      <c r="G2" s="364"/>
      <c r="H2" s="364"/>
    </row>
    <row r="3" spans="1:14" s="6" customFormat="1" ht="15.75">
      <c r="A3" s="10"/>
      <c r="B3" s="11"/>
      <c r="C3" s="12"/>
      <c r="D3" s="12"/>
      <c r="E3" s="12"/>
      <c r="F3" s="12"/>
      <c r="G3" s="12"/>
      <c r="H3" s="87" t="s">
        <v>84</v>
      </c>
    </row>
    <row r="4" spans="1:14" s="37" customFormat="1" ht="25.5">
      <c r="A4" s="54" t="s">
        <v>8</v>
      </c>
      <c r="B4" s="54" t="s">
        <v>9</v>
      </c>
      <c r="C4" s="54" t="s">
        <v>5</v>
      </c>
      <c r="D4" s="54" t="s">
        <v>237</v>
      </c>
      <c r="E4" s="54" t="s">
        <v>238</v>
      </c>
      <c r="F4" s="54" t="s">
        <v>355</v>
      </c>
      <c r="G4" s="54" t="s">
        <v>238</v>
      </c>
      <c r="H4" s="88" t="s">
        <v>373</v>
      </c>
      <c r="I4" s="55" t="s">
        <v>126</v>
      </c>
      <c r="J4" s="6"/>
    </row>
    <row r="5" spans="1:14" s="13" customFormat="1" ht="15.75">
      <c r="A5" s="56">
        <v>1</v>
      </c>
      <c r="B5" s="56">
        <v>2</v>
      </c>
      <c r="C5" s="56">
        <v>3</v>
      </c>
      <c r="D5" s="56"/>
      <c r="E5" s="56"/>
      <c r="F5" s="56"/>
      <c r="G5" s="56"/>
      <c r="H5" s="56">
        <v>4</v>
      </c>
      <c r="I5" s="58"/>
      <c r="J5" s="6"/>
      <c r="L5" s="145"/>
    </row>
    <row r="6" spans="1:14" s="37" customFormat="1" ht="18.75">
      <c r="A6" s="69" t="s">
        <v>129</v>
      </c>
      <c r="B6" s="169" t="s">
        <v>11</v>
      </c>
      <c r="C6" s="170" t="s">
        <v>12</v>
      </c>
      <c r="D6" s="171">
        <f>D7+D16</f>
        <v>4112.5</v>
      </c>
      <c r="E6" s="171">
        <f>H6-D6</f>
        <v>3111.5</v>
      </c>
      <c r="F6" s="171">
        <f>F7+F16</f>
        <v>7078</v>
      </c>
      <c r="G6" s="171">
        <f>H6-F6</f>
        <v>146</v>
      </c>
      <c r="H6" s="171">
        <f>H7+H16</f>
        <v>7224</v>
      </c>
      <c r="I6" s="54">
        <f>I7+I16</f>
        <v>425.9</v>
      </c>
      <c r="J6" s="193"/>
      <c r="L6" s="196"/>
      <c r="N6" s="182"/>
    </row>
    <row r="7" spans="1:14" s="37" customFormat="1" ht="18.75">
      <c r="A7" s="172"/>
      <c r="B7" s="169"/>
      <c r="C7" s="173" t="s">
        <v>13</v>
      </c>
      <c r="D7" s="171">
        <f>D8+D9+D10+D12</f>
        <v>4037.5</v>
      </c>
      <c r="E7" s="171">
        <f t="shared" ref="E7:E32" si="0">H7-D7</f>
        <v>2958.5</v>
      </c>
      <c r="F7" s="171">
        <f>F8+F9+F10+F12</f>
        <v>6910</v>
      </c>
      <c r="G7" s="171">
        <f t="shared" ref="G7:G32" si="1">H7-F7</f>
        <v>86</v>
      </c>
      <c r="H7" s="171">
        <f>H8+H9+H10+H12</f>
        <v>6996</v>
      </c>
      <c r="I7" s="54">
        <f>I8+I11+I13+I14+I9</f>
        <v>389.9</v>
      </c>
      <c r="J7" s="6"/>
      <c r="L7" s="196"/>
    </row>
    <row r="8" spans="1:14" s="37" customFormat="1" ht="18.75">
      <c r="A8" s="95">
        <v>182</v>
      </c>
      <c r="B8" s="174" t="s">
        <v>14</v>
      </c>
      <c r="C8" s="173" t="s">
        <v>15</v>
      </c>
      <c r="D8" s="175">
        <v>1720</v>
      </c>
      <c r="E8" s="171">
        <f t="shared" si="0"/>
        <v>1270</v>
      </c>
      <c r="F8" s="175">
        <v>2710</v>
      </c>
      <c r="G8" s="171">
        <f>H8-F8</f>
        <v>280</v>
      </c>
      <c r="H8" s="175">
        <v>2990</v>
      </c>
      <c r="I8" s="58">
        <v>125</v>
      </c>
      <c r="J8" s="6"/>
      <c r="L8" s="198"/>
    </row>
    <row r="9" spans="1:14" s="37" customFormat="1" ht="25.5" hidden="1">
      <c r="A9" s="95">
        <v>100</v>
      </c>
      <c r="B9" s="174" t="s">
        <v>89</v>
      </c>
      <c r="C9" s="173" t="s">
        <v>16</v>
      </c>
      <c r="D9" s="175"/>
      <c r="E9" s="171">
        <f t="shared" si="0"/>
        <v>0</v>
      </c>
      <c r="F9" s="175"/>
      <c r="G9" s="171">
        <f t="shared" si="1"/>
        <v>0</v>
      </c>
      <c r="H9" s="175"/>
      <c r="I9" s="58">
        <v>227.9</v>
      </c>
      <c r="J9" s="6"/>
      <c r="L9" s="198"/>
    </row>
    <row r="10" spans="1:14" s="38" customFormat="1" ht="18.75" hidden="1">
      <c r="A10" s="169">
        <v>182</v>
      </c>
      <c r="B10" s="169" t="s">
        <v>17</v>
      </c>
      <c r="C10" s="170" t="s">
        <v>18</v>
      </c>
      <c r="D10" s="171">
        <f>D11</f>
        <v>2.5</v>
      </c>
      <c r="E10" s="171">
        <f t="shared" si="0"/>
        <v>-2.5</v>
      </c>
      <c r="F10" s="171">
        <f>F11</f>
        <v>0</v>
      </c>
      <c r="G10" s="171">
        <f t="shared" si="1"/>
        <v>0</v>
      </c>
      <c r="H10" s="171">
        <f>H11</f>
        <v>0</v>
      </c>
      <c r="I10" s="54">
        <f>I11</f>
        <v>4</v>
      </c>
      <c r="J10" s="62"/>
      <c r="L10" s="196"/>
    </row>
    <row r="11" spans="1:14" s="37" customFormat="1" ht="18.75" hidden="1">
      <c r="A11" s="169">
        <v>182</v>
      </c>
      <c r="B11" s="95" t="s">
        <v>19</v>
      </c>
      <c r="C11" s="173" t="s">
        <v>20</v>
      </c>
      <c r="D11" s="175">
        <v>2.5</v>
      </c>
      <c r="E11" s="171">
        <f t="shared" si="0"/>
        <v>-2.5</v>
      </c>
      <c r="F11" s="175"/>
      <c r="G11" s="171">
        <f t="shared" si="1"/>
        <v>0</v>
      </c>
      <c r="H11" s="175">
        <v>0</v>
      </c>
      <c r="I11" s="58">
        <v>4</v>
      </c>
      <c r="J11" s="6"/>
      <c r="L11" s="198"/>
    </row>
    <row r="12" spans="1:14" s="38" customFormat="1" ht="18.75">
      <c r="A12" s="169">
        <v>182</v>
      </c>
      <c r="B12" s="169" t="s">
        <v>21</v>
      </c>
      <c r="C12" s="170" t="s">
        <v>22</v>
      </c>
      <c r="D12" s="171">
        <f>D13+D14</f>
        <v>2315</v>
      </c>
      <c r="E12" s="171">
        <f t="shared" si="0"/>
        <v>1691</v>
      </c>
      <c r="F12" s="171">
        <f>F13+F14</f>
        <v>4200</v>
      </c>
      <c r="G12" s="171">
        <f t="shared" si="1"/>
        <v>-194</v>
      </c>
      <c r="H12" s="171">
        <f>H13+H14</f>
        <v>4006</v>
      </c>
      <c r="I12" s="54">
        <f>I13+I14</f>
        <v>33</v>
      </c>
      <c r="J12" s="62"/>
      <c r="L12" s="196"/>
    </row>
    <row r="13" spans="1:14" s="38" customFormat="1" ht="18.75">
      <c r="A13" s="169">
        <v>182</v>
      </c>
      <c r="B13" s="95" t="s">
        <v>85</v>
      </c>
      <c r="C13" s="173" t="s">
        <v>127</v>
      </c>
      <c r="D13" s="175">
        <v>1210</v>
      </c>
      <c r="E13" s="171">
        <f t="shared" si="0"/>
        <v>1000</v>
      </c>
      <c r="F13" s="175">
        <v>2215</v>
      </c>
      <c r="G13" s="171">
        <f t="shared" si="1"/>
        <v>-5</v>
      </c>
      <c r="H13" s="175">
        <v>2210</v>
      </c>
      <c r="I13" s="63">
        <v>8</v>
      </c>
      <c r="J13" s="62"/>
      <c r="L13" s="198"/>
    </row>
    <row r="14" spans="1:14" s="37" customFormat="1" ht="18.75">
      <c r="A14" s="169">
        <v>182</v>
      </c>
      <c r="B14" s="95" t="s">
        <v>86</v>
      </c>
      <c r="C14" s="173" t="s">
        <v>128</v>
      </c>
      <c r="D14" s="175">
        <v>1105</v>
      </c>
      <c r="E14" s="171">
        <f t="shared" si="0"/>
        <v>691</v>
      </c>
      <c r="F14" s="175">
        <v>1985</v>
      </c>
      <c r="G14" s="171">
        <f t="shared" si="1"/>
        <v>-189</v>
      </c>
      <c r="H14" s="175">
        <v>1796</v>
      </c>
      <c r="I14" s="58">
        <v>25</v>
      </c>
      <c r="J14" s="6"/>
      <c r="L14" s="198"/>
    </row>
    <row r="15" spans="1:14" s="38" customFormat="1" ht="18.75" hidden="1">
      <c r="A15" s="69" t="s">
        <v>129</v>
      </c>
      <c r="B15" s="169" t="s">
        <v>23</v>
      </c>
      <c r="C15" s="170" t="s">
        <v>24</v>
      </c>
      <c r="D15" s="171"/>
      <c r="E15" s="171">
        <f t="shared" si="0"/>
        <v>0</v>
      </c>
      <c r="F15" s="171"/>
      <c r="G15" s="171">
        <f t="shared" si="1"/>
        <v>0</v>
      </c>
      <c r="H15" s="171"/>
      <c r="I15" s="63"/>
      <c r="J15" s="62"/>
      <c r="L15" s="196"/>
    </row>
    <row r="16" spans="1:14" s="37" customFormat="1" ht="18.75">
      <c r="A16" s="75"/>
      <c r="B16" s="95"/>
      <c r="C16" s="173" t="s">
        <v>27</v>
      </c>
      <c r="D16" s="171">
        <f>D17+D20+D22</f>
        <v>75</v>
      </c>
      <c r="E16" s="171">
        <f t="shared" si="0"/>
        <v>153</v>
      </c>
      <c r="F16" s="171">
        <f>F17+F20+F22</f>
        <v>168</v>
      </c>
      <c r="G16" s="171">
        <f t="shared" si="1"/>
        <v>60</v>
      </c>
      <c r="H16" s="171">
        <f>H17+H20+H22</f>
        <v>228</v>
      </c>
      <c r="I16" s="54">
        <f>I17+I20+I22</f>
        <v>36</v>
      </c>
      <c r="J16" s="6"/>
      <c r="L16" s="196"/>
    </row>
    <row r="17" spans="1:12" s="38" customFormat="1" ht="25.5">
      <c r="A17" s="69" t="s">
        <v>101</v>
      </c>
      <c r="B17" s="169" t="s">
        <v>28</v>
      </c>
      <c r="C17" s="170" t="s">
        <v>29</v>
      </c>
      <c r="D17" s="171">
        <f>D18</f>
        <v>21</v>
      </c>
      <c r="E17" s="171">
        <f t="shared" si="0"/>
        <v>47</v>
      </c>
      <c r="F17" s="171">
        <f>F18</f>
        <v>68</v>
      </c>
      <c r="G17" s="171">
        <f t="shared" si="1"/>
        <v>0</v>
      </c>
      <c r="H17" s="171">
        <f>H18+H19</f>
        <v>68</v>
      </c>
      <c r="I17" s="63">
        <v>18.5</v>
      </c>
      <c r="J17" s="62"/>
      <c r="L17" s="196"/>
    </row>
    <row r="18" spans="1:12" s="38" customFormat="1" ht="63.75">
      <c r="A18" s="69" t="s">
        <v>101</v>
      </c>
      <c r="B18" s="70" t="s">
        <v>130</v>
      </c>
      <c r="C18" s="71" t="s">
        <v>131</v>
      </c>
      <c r="D18" s="175">
        <v>21</v>
      </c>
      <c r="E18" s="171">
        <f t="shared" si="0"/>
        <v>47</v>
      </c>
      <c r="F18" s="175">
        <v>68</v>
      </c>
      <c r="G18" s="171">
        <f t="shared" si="1"/>
        <v>0</v>
      </c>
      <c r="H18" s="175">
        <v>68</v>
      </c>
      <c r="I18" s="63">
        <v>18.5</v>
      </c>
      <c r="J18" s="62"/>
      <c r="L18" s="198"/>
    </row>
    <row r="19" spans="1:12" s="38" customFormat="1" ht="63.75" hidden="1">
      <c r="A19" s="69" t="s">
        <v>132</v>
      </c>
      <c r="B19" s="70" t="s">
        <v>133</v>
      </c>
      <c r="C19" s="71" t="s">
        <v>134</v>
      </c>
      <c r="D19" s="171">
        <v>0</v>
      </c>
      <c r="E19" s="171">
        <f t="shared" si="0"/>
        <v>0</v>
      </c>
      <c r="F19" s="171">
        <v>0</v>
      </c>
      <c r="G19" s="171">
        <f t="shared" si="1"/>
        <v>0</v>
      </c>
      <c r="H19" s="171"/>
      <c r="I19" s="63">
        <v>18.5</v>
      </c>
      <c r="J19" s="62"/>
      <c r="L19" s="196"/>
    </row>
    <row r="20" spans="1:12" s="38" customFormat="1" ht="25.5">
      <c r="A20" s="169">
        <v>801</v>
      </c>
      <c r="B20" s="169" t="s">
        <v>351</v>
      </c>
      <c r="C20" s="176" t="s">
        <v>352</v>
      </c>
      <c r="D20" s="171">
        <f>D21</f>
        <v>54</v>
      </c>
      <c r="E20" s="171">
        <f t="shared" si="0"/>
        <v>96</v>
      </c>
      <c r="F20" s="171">
        <f>F21</f>
        <v>100</v>
      </c>
      <c r="G20" s="171">
        <f t="shared" si="1"/>
        <v>50</v>
      </c>
      <c r="H20" s="171">
        <f>H21</f>
        <v>150</v>
      </c>
      <c r="I20" s="63">
        <v>9.5</v>
      </c>
      <c r="J20" s="62"/>
      <c r="L20" s="196"/>
    </row>
    <row r="21" spans="1:12" s="38" customFormat="1" ht="38.25">
      <c r="A21" s="69" t="s">
        <v>101</v>
      </c>
      <c r="B21" s="95" t="s">
        <v>350</v>
      </c>
      <c r="C21" s="177" t="s">
        <v>353</v>
      </c>
      <c r="D21" s="175">
        <v>54</v>
      </c>
      <c r="E21" s="171">
        <f t="shared" si="0"/>
        <v>96</v>
      </c>
      <c r="F21" s="175">
        <v>100</v>
      </c>
      <c r="G21" s="171">
        <f t="shared" si="1"/>
        <v>50</v>
      </c>
      <c r="H21" s="175">
        <v>150</v>
      </c>
      <c r="I21" s="63">
        <v>9.5</v>
      </c>
      <c r="J21" s="62"/>
      <c r="L21" s="198"/>
    </row>
    <row r="22" spans="1:12" s="38" customFormat="1" ht="18.75">
      <c r="A22" s="69" t="s">
        <v>394</v>
      </c>
      <c r="B22" s="169" t="s">
        <v>395</v>
      </c>
      <c r="C22" s="170" t="s">
        <v>396</v>
      </c>
      <c r="D22" s="171">
        <v>0</v>
      </c>
      <c r="E22" s="171">
        <f t="shared" si="0"/>
        <v>10</v>
      </c>
      <c r="F22" s="171">
        <v>0</v>
      </c>
      <c r="G22" s="171">
        <f t="shared" si="1"/>
        <v>10</v>
      </c>
      <c r="H22" s="171">
        <f>H23</f>
        <v>10</v>
      </c>
      <c r="I22" s="63">
        <v>8</v>
      </c>
      <c r="J22" s="62"/>
      <c r="L22" s="196"/>
    </row>
    <row r="23" spans="1:12" s="38" customFormat="1" ht="46.5" customHeight="1">
      <c r="A23" s="69" t="s">
        <v>394</v>
      </c>
      <c r="B23" s="174" t="s">
        <v>374</v>
      </c>
      <c r="C23" s="178" t="s">
        <v>397</v>
      </c>
      <c r="D23" s="171">
        <v>0</v>
      </c>
      <c r="E23" s="171">
        <f t="shared" si="0"/>
        <v>10</v>
      </c>
      <c r="F23" s="171">
        <v>0</v>
      </c>
      <c r="G23" s="171">
        <f t="shared" si="1"/>
        <v>10</v>
      </c>
      <c r="H23" s="175">
        <v>10</v>
      </c>
      <c r="I23" s="63">
        <v>8</v>
      </c>
      <c r="J23" s="62"/>
      <c r="L23" s="196"/>
    </row>
    <row r="24" spans="1:12" s="39" customFormat="1" ht="18.75">
      <c r="A24" s="69" t="s">
        <v>101</v>
      </c>
      <c r="B24" s="169" t="s">
        <v>32</v>
      </c>
      <c r="C24" s="170" t="s">
        <v>33</v>
      </c>
      <c r="D24" s="171">
        <f>D25</f>
        <v>7500.6</v>
      </c>
      <c r="E24" s="171">
        <f t="shared" si="0"/>
        <v>6423.2559999999994</v>
      </c>
      <c r="F24" s="171">
        <f>F25</f>
        <v>9035.41</v>
      </c>
      <c r="G24" s="171">
        <f t="shared" si="1"/>
        <v>4888.4459999999999</v>
      </c>
      <c r="H24" s="171">
        <f>H25</f>
        <v>13923.856</v>
      </c>
      <c r="I24" s="65">
        <v>3209.6</v>
      </c>
      <c r="J24" s="66"/>
      <c r="L24" s="196"/>
    </row>
    <row r="25" spans="1:12" s="40" customFormat="1" ht="25.5">
      <c r="A25" s="69" t="s">
        <v>101</v>
      </c>
      <c r="B25" s="169" t="s">
        <v>34</v>
      </c>
      <c r="C25" s="170" t="s">
        <v>35</v>
      </c>
      <c r="D25" s="171">
        <f>D26+D28+D29+D30</f>
        <v>7500.6</v>
      </c>
      <c r="E25" s="171">
        <f t="shared" si="0"/>
        <v>6423.2559999999994</v>
      </c>
      <c r="F25" s="171">
        <f>F26+F28+F29+F30</f>
        <v>9035.41</v>
      </c>
      <c r="G25" s="171">
        <f t="shared" si="1"/>
        <v>4888.4459999999999</v>
      </c>
      <c r="H25" s="171">
        <f>H26</f>
        <v>13923.856</v>
      </c>
      <c r="I25" s="54">
        <f>I26+I28+I29+I30</f>
        <v>3209.6</v>
      </c>
      <c r="J25" s="67"/>
      <c r="L25" s="196"/>
    </row>
    <row r="26" spans="1:12" s="40" customFormat="1" ht="25.5">
      <c r="A26" s="69" t="s">
        <v>101</v>
      </c>
      <c r="B26" s="95" t="s">
        <v>34</v>
      </c>
      <c r="C26" s="173" t="s">
        <v>35</v>
      </c>
      <c r="D26" s="175">
        <f>D27</f>
        <v>7500.6</v>
      </c>
      <c r="E26" s="171">
        <f t="shared" si="0"/>
        <v>6423.2559999999994</v>
      </c>
      <c r="F26" s="175">
        <f>F27</f>
        <v>4579.91</v>
      </c>
      <c r="G26" s="171">
        <f t="shared" si="1"/>
        <v>9343.9459999999999</v>
      </c>
      <c r="H26" s="175">
        <f>H27+H30+H28+H29</f>
        <v>13923.856</v>
      </c>
      <c r="I26" s="68">
        <f>I27</f>
        <v>3142.7</v>
      </c>
      <c r="J26" s="67"/>
      <c r="L26" s="198"/>
    </row>
    <row r="27" spans="1:12" s="40" customFormat="1" ht="25.5">
      <c r="A27" s="69" t="s">
        <v>101</v>
      </c>
      <c r="B27" s="95" t="s">
        <v>244</v>
      </c>
      <c r="C27" s="173" t="s">
        <v>90</v>
      </c>
      <c r="D27" s="175">
        <v>7500.6</v>
      </c>
      <c r="E27" s="171">
        <f t="shared" si="0"/>
        <v>-2221.1400000000003</v>
      </c>
      <c r="F27" s="175">
        <v>4579.91</v>
      </c>
      <c r="G27" s="171">
        <f t="shared" si="1"/>
        <v>699.55000000000018</v>
      </c>
      <c r="H27" s="297">
        <v>5279.46</v>
      </c>
      <c r="I27" s="68">
        <v>3142.7</v>
      </c>
      <c r="J27" s="67"/>
      <c r="L27" s="198"/>
    </row>
    <row r="28" spans="1:12" s="40" customFormat="1" ht="25.5">
      <c r="A28" s="69" t="s">
        <v>101</v>
      </c>
      <c r="B28" s="95" t="s">
        <v>288</v>
      </c>
      <c r="C28" s="173" t="s">
        <v>91</v>
      </c>
      <c r="D28" s="179"/>
      <c r="E28" s="171">
        <f t="shared" si="0"/>
        <v>4534.88</v>
      </c>
      <c r="F28" s="175">
        <v>4455.5</v>
      </c>
      <c r="G28" s="171">
        <f t="shared" si="1"/>
        <v>79.380000000000109</v>
      </c>
      <c r="H28" s="298">
        <v>4534.88</v>
      </c>
      <c r="I28" s="68"/>
      <c r="J28" s="67"/>
      <c r="L28" s="203"/>
    </row>
    <row r="29" spans="1:12" s="40" customFormat="1" ht="25.5">
      <c r="A29" s="69" t="s">
        <v>101</v>
      </c>
      <c r="B29" s="95" t="s">
        <v>92</v>
      </c>
      <c r="C29" s="173" t="s">
        <v>93</v>
      </c>
      <c r="D29" s="175">
        <v>0</v>
      </c>
      <c r="E29" s="171">
        <f t="shared" si="0"/>
        <v>64</v>
      </c>
      <c r="F29" s="175">
        <v>0</v>
      </c>
      <c r="G29" s="171">
        <f t="shared" si="1"/>
        <v>64</v>
      </c>
      <c r="H29" s="297">
        <v>64</v>
      </c>
      <c r="I29" s="68">
        <v>66.900000000000006</v>
      </c>
      <c r="J29" s="67"/>
      <c r="L29" s="198"/>
    </row>
    <row r="30" spans="1:12" s="40" customFormat="1" ht="18.75">
      <c r="A30" s="69" t="s">
        <v>101</v>
      </c>
      <c r="B30" s="95" t="s">
        <v>243</v>
      </c>
      <c r="C30" s="173" t="s">
        <v>94</v>
      </c>
      <c r="D30" s="180"/>
      <c r="E30" s="171">
        <f t="shared" si="0"/>
        <v>4045.5159999999996</v>
      </c>
      <c r="F30" s="180"/>
      <c r="G30" s="171">
        <f t="shared" si="1"/>
        <v>4045.5159999999996</v>
      </c>
      <c r="H30" s="298">
        <f>4072.24-26.724</f>
        <v>4045.5159999999996</v>
      </c>
      <c r="I30" s="68"/>
      <c r="J30" s="67"/>
      <c r="K30" s="238"/>
      <c r="L30" s="204"/>
    </row>
    <row r="31" spans="1:12" s="37" customFormat="1" ht="18.75" hidden="1">
      <c r="A31" s="69" t="s">
        <v>101</v>
      </c>
      <c r="B31" s="95" t="s">
        <v>87</v>
      </c>
      <c r="C31" s="173" t="s">
        <v>88</v>
      </c>
      <c r="D31" s="175"/>
      <c r="E31" s="171">
        <f t="shared" si="0"/>
        <v>0</v>
      </c>
      <c r="F31" s="175"/>
      <c r="G31" s="171">
        <f t="shared" si="1"/>
        <v>0</v>
      </c>
      <c r="H31" s="175"/>
      <c r="I31" s="58"/>
      <c r="J31" s="6"/>
      <c r="L31" s="198"/>
    </row>
    <row r="32" spans="1:12" s="37" customFormat="1" ht="18.75">
      <c r="A32" s="169"/>
      <c r="B32" s="169"/>
      <c r="C32" s="170" t="s">
        <v>36</v>
      </c>
      <c r="D32" s="171">
        <f>D6+D25</f>
        <v>11613.1</v>
      </c>
      <c r="E32" s="171">
        <f t="shared" si="0"/>
        <v>9534.7559999999994</v>
      </c>
      <c r="F32" s="171">
        <f>F6+F25</f>
        <v>16113.41</v>
      </c>
      <c r="G32" s="171">
        <f t="shared" si="1"/>
        <v>5034.4459999999999</v>
      </c>
      <c r="H32" s="171">
        <f>H6+H25</f>
        <v>21147.856</v>
      </c>
      <c r="I32" s="54">
        <f>I6+I25</f>
        <v>3635.5</v>
      </c>
      <c r="J32" s="6"/>
      <c r="K32" s="182"/>
      <c r="L32" s="196"/>
    </row>
    <row r="33" spans="1:12" s="37" customFormat="1" ht="18.75" hidden="1" customHeight="1">
      <c r="A33" s="367"/>
      <c r="B33" s="368"/>
      <c r="C33" s="368"/>
      <c r="D33" s="368"/>
      <c r="E33" s="368"/>
      <c r="F33" s="368"/>
      <c r="G33" s="368"/>
      <c r="H33" s="368"/>
    </row>
    <row r="34" spans="1:12" s="33" customFormat="1" ht="39.75" customHeight="1">
      <c r="A34" s="366"/>
      <c r="B34" s="366"/>
      <c r="C34" s="366"/>
      <c r="D34" s="366"/>
      <c r="E34" s="366"/>
      <c r="F34" s="366"/>
      <c r="G34" s="366"/>
      <c r="H34" s="366"/>
      <c r="I34" s="52"/>
    </row>
    <row r="35" spans="1:12" s="33" customFormat="1" ht="33.6" customHeight="1">
      <c r="A35" s="365"/>
      <c r="B35" s="365"/>
      <c r="C35" s="365"/>
      <c r="D35" s="184"/>
      <c r="E35" s="184"/>
      <c r="F35" s="222"/>
      <c r="G35" s="222"/>
      <c r="H35" s="122"/>
      <c r="K35" s="196"/>
      <c r="L35" s="305"/>
    </row>
    <row r="36" spans="1:12" s="33" customFormat="1" ht="18">
      <c r="A36" s="42"/>
      <c r="B36" s="43"/>
      <c r="C36" s="43"/>
      <c r="D36" s="43"/>
      <c r="E36" s="43"/>
      <c r="F36" s="43"/>
      <c r="G36" s="43"/>
      <c r="H36" s="41"/>
      <c r="K36" s="196"/>
      <c r="L36" s="227"/>
    </row>
    <row r="37" spans="1:12" ht="12.75" customHeight="1">
      <c r="A37" s="16"/>
      <c r="B37" s="18"/>
      <c r="C37" s="17"/>
      <c r="D37" s="17"/>
      <c r="E37" s="17"/>
      <c r="F37" s="17"/>
      <c r="G37" s="17"/>
      <c r="H37" s="229"/>
      <c r="K37" s="198"/>
      <c r="L37" s="228"/>
    </row>
    <row r="38" spans="1:12" ht="12.75" customHeight="1">
      <c r="A38" s="16"/>
      <c r="B38" s="17"/>
      <c r="C38" s="17"/>
      <c r="D38" s="17"/>
      <c r="E38" s="17"/>
      <c r="F38" s="17"/>
      <c r="G38" s="17"/>
      <c r="H38" s="229"/>
      <c r="K38" s="198"/>
      <c r="L38" s="228"/>
    </row>
    <row r="39" spans="1:12" ht="12.75" customHeight="1">
      <c r="A39" s="16"/>
      <c r="B39" s="18"/>
      <c r="C39" s="17"/>
      <c r="D39" s="17"/>
      <c r="E39" s="17"/>
      <c r="F39" s="17"/>
      <c r="G39" s="17"/>
      <c r="H39" s="15"/>
      <c r="K39" s="196"/>
      <c r="L39" s="228"/>
    </row>
    <row r="40" spans="1:12">
      <c r="A40" s="16"/>
      <c r="B40" s="17"/>
      <c r="C40" s="17"/>
      <c r="D40" s="17"/>
      <c r="E40" s="17"/>
      <c r="F40" s="17"/>
      <c r="G40" s="17"/>
      <c r="H40" s="15"/>
      <c r="K40" s="198"/>
      <c r="L40" s="228"/>
    </row>
    <row r="41" spans="1:12" ht="26.25" customHeight="1">
      <c r="A41" s="16"/>
      <c r="B41" s="19"/>
      <c r="C41" s="19"/>
      <c r="D41" s="19"/>
      <c r="E41" s="19"/>
      <c r="F41" s="19"/>
      <c r="G41" s="19"/>
      <c r="H41" s="19"/>
      <c r="K41" s="196"/>
      <c r="L41" s="228"/>
    </row>
    <row r="42" spans="1:12">
      <c r="A42" s="16"/>
      <c r="K42" s="198"/>
      <c r="L42" s="228"/>
    </row>
    <row r="43" spans="1:12">
      <c r="K43" s="198"/>
      <c r="L43" s="228"/>
    </row>
    <row r="44" spans="1:12">
      <c r="K44" s="196"/>
      <c r="L44" s="228"/>
    </row>
    <row r="45" spans="1:12">
      <c r="K45" s="196"/>
      <c r="L45" s="228"/>
    </row>
    <row r="46" spans="1:12">
      <c r="K46" s="196"/>
      <c r="L46" s="228"/>
    </row>
    <row r="47" spans="1:12">
      <c r="K47" s="198"/>
      <c r="L47" s="228"/>
    </row>
    <row r="48" spans="1:12">
      <c r="K48" s="196"/>
      <c r="L48" s="228"/>
    </row>
    <row r="49" spans="11:12">
      <c r="K49" s="196"/>
      <c r="L49" s="228"/>
    </row>
    <row r="50" spans="11:12">
      <c r="K50" s="198"/>
      <c r="L50" s="228"/>
    </row>
    <row r="51" spans="11:12">
      <c r="K51" s="196"/>
      <c r="L51" s="228"/>
    </row>
    <row r="52" spans="11:12">
      <c r="K52" s="196"/>
      <c r="L52" s="228"/>
    </row>
    <row r="53" spans="11:12">
      <c r="K53" s="196"/>
      <c r="L53" s="228"/>
    </row>
    <row r="54" spans="11:12">
      <c r="K54" s="196"/>
      <c r="L54" s="228"/>
    </row>
    <row r="55" spans="11:12">
      <c r="K55" s="198"/>
      <c r="L55" s="228"/>
    </row>
    <row r="56" spans="11:12">
      <c r="K56" s="198"/>
      <c r="L56" s="228"/>
    </row>
    <row r="57" spans="11:12">
      <c r="K57" s="203"/>
      <c r="L57" s="228"/>
    </row>
    <row r="58" spans="11:12">
      <c r="K58" s="198"/>
      <c r="L58" s="228"/>
    </row>
    <row r="59" spans="11:12">
      <c r="K59" s="204"/>
      <c r="L59" s="228"/>
    </row>
    <row r="60" spans="11:12">
      <c r="K60" s="198"/>
      <c r="L60" s="228"/>
    </row>
    <row r="61" spans="11:12">
      <c r="K61" s="196"/>
      <c r="L61" s="228"/>
    </row>
  </sheetData>
  <mergeCells count="5">
    <mergeCell ref="A2:H2"/>
    <mergeCell ref="A35:C35"/>
    <mergeCell ref="A34:H34"/>
    <mergeCell ref="A33:H33"/>
    <mergeCell ref="C1:H1"/>
  </mergeCells>
  <pageMargins left="0.62992125984251968" right="0.19685039370078741" top="0.51181102362204722" bottom="0.43307086614173229" header="0.51181102362204722" footer="0.43307086614173229"/>
  <pageSetup paperSize="9" scale="74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O42"/>
  <sheetViews>
    <sheetView topLeftCell="A12" workbookViewId="0">
      <selection activeCell="G32" sqref="A1:G32"/>
    </sheetView>
  </sheetViews>
  <sheetFormatPr defaultRowHeight="12.75"/>
  <cols>
    <col min="1" max="1" width="10.85546875" customWidth="1"/>
    <col min="2" max="2" width="25.140625" style="14" customWidth="1"/>
    <col min="3" max="3" width="42.140625" style="20" customWidth="1"/>
    <col min="4" max="4" width="15.28515625" style="20" hidden="1" customWidth="1"/>
    <col min="5" max="5" width="11.140625" style="20" hidden="1" customWidth="1"/>
    <col min="6" max="6" width="10.5703125" style="14" customWidth="1"/>
    <col min="7" max="7" width="11.5703125" customWidth="1"/>
    <col min="8" max="8" width="12.42578125" hidden="1" customWidth="1"/>
    <col min="9" max="9" width="19.7109375" customWidth="1"/>
    <col min="10" max="10" width="12" bestFit="1" customWidth="1"/>
    <col min="11" max="11" width="9.28515625" bestFit="1" customWidth="1"/>
    <col min="15" max="15" width="11.42578125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15" s="6" customFormat="1" ht="89.25" customHeight="1">
      <c r="B1" s="9"/>
      <c r="C1" s="369" t="s">
        <v>418</v>
      </c>
      <c r="D1" s="369"/>
      <c r="E1" s="369"/>
      <c r="F1" s="369"/>
      <c r="G1" s="369"/>
    </row>
    <row r="2" spans="1:15" s="37" customFormat="1" ht="43.5" customHeight="1">
      <c r="A2" s="363" t="s">
        <v>375</v>
      </c>
      <c r="B2" s="347"/>
      <c r="C2" s="347"/>
      <c r="D2" s="347"/>
      <c r="E2" s="347"/>
      <c r="F2" s="347"/>
    </row>
    <row r="3" spans="1:15" s="6" customFormat="1" ht="15.75">
      <c r="A3" s="10"/>
      <c r="B3" s="11"/>
      <c r="C3" s="12"/>
      <c r="D3" s="12"/>
      <c r="E3" s="12"/>
      <c r="F3" s="372" t="s">
        <v>84</v>
      </c>
      <c r="G3" s="372"/>
    </row>
    <row r="4" spans="1:15" s="37" customFormat="1" ht="62.45" customHeight="1">
      <c r="A4" s="370" t="s">
        <v>8</v>
      </c>
      <c r="B4" s="370" t="s">
        <v>9</v>
      </c>
      <c r="C4" s="370" t="s">
        <v>5</v>
      </c>
      <c r="D4" s="370" t="s">
        <v>408</v>
      </c>
      <c r="E4" s="370" t="s">
        <v>238</v>
      </c>
      <c r="F4" s="380" t="s">
        <v>376</v>
      </c>
      <c r="G4" s="380" t="s">
        <v>377</v>
      </c>
      <c r="H4" s="55" t="s">
        <v>126</v>
      </c>
      <c r="I4" s="182"/>
      <c r="J4" s="182"/>
    </row>
    <row r="5" spans="1:15" s="37" customFormat="1" ht="18.75">
      <c r="A5" s="371"/>
      <c r="B5" s="371"/>
      <c r="C5" s="371"/>
      <c r="D5" s="371"/>
      <c r="E5" s="371"/>
      <c r="F5" s="380"/>
      <c r="G5" s="380"/>
      <c r="H5" s="72" t="s">
        <v>0</v>
      </c>
    </row>
    <row r="6" spans="1:15" s="37" customFormat="1" ht="18.75">
      <c r="A6" s="69" t="s">
        <v>129</v>
      </c>
      <c r="B6" s="54" t="s">
        <v>11</v>
      </c>
      <c r="C6" s="59" t="s">
        <v>12</v>
      </c>
      <c r="D6" s="60">
        <f>D7+D17</f>
        <v>7098</v>
      </c>
      <c r="E6" s="60">
        <f t="shared" ref="E6:E32" si="0">F6-D6</f>
        <v>131</v>
      </c>
      <c r="F6" s="60">
        <f>F7+F17</f>
        <v>7229</v>
      </c>
      <c r="G6" s="60">
        <f>G7+G17</f>
        <v>7244</v>
      </c>
      <c r="H6" s="58">
        <f>H7+H17</f>
        <v>427.4</v>
      </c>
      <c r="J6" s="196"/>
      <c r="K6" s="73"/>
      <c r="L6" s="73"/>
      <c r="M6" s="192"/>
      <c r="N6" s="192"/>
      <c r="O6" s="73"/>
    </row>
    <row r="7" spans="1:15" s="37" customFormat="1" ht="18.75">
      <c r="A7" s="58"/>
      <c r="B7" s="54"/>
      <c r="C7" s="57" t="s">
        <v>13</v>
      </c>
      <c r="D7" s="54">
        <f>D8+D9+D10+D12</f>
        <v>6930</v>
      </c>
      <c r="E7" s="60">
        <f t="shared" si="0"/>
        <v>81</v>
      </c>
      <c r="F7" s="54">
        <f>F8+F9+F10+F12</f>
        <v>7011</v>
      </c>
      <c r="G7" s="54">
        <f>G8+G9+G10+G12</f>
        <v>7026</v>
      </c>
      <c r="H7" s="58">
        <f>H8+H10+H12+H9</f>
        <v>391.4</v>
      </c>
      <c r="J7" s="196"/>
      <c r="K7" s="73"/>
      <c r="L7" s="73"/>
      <c r="M7" s="197"/>
      <c r="N7" s="197"/>
      <c r="O7" s="73"/>
    </row>
    <row r="8" spans="1:15" s="37" customFormat="1" ht="18.75">
      <c r="A8" s="56">
        <v>182</v>
      </c>
      <c r="B8" s="61" t="s">
        <v>14</v>
      </c>
      <c r="C8" s="57" t="s">
        <v>15</v>
      </c>
      <c r="D8" s="56">
        <v>2720</v>
      </c>
      <c r="E8" s="60">
        <f t="shared" si="0"/>
        <v>276</v>
      </c>
      <c r="F8" s="56">
        <v>2996</v>
      </c>
      <c r="G8" s="56">
        <v>3000</v>
      </c>
      <c r="H8" s="58">
        <v>125</v>
      </c>
      <c r="J8" s="198"/>
      <c r="K8" s="73"/>
      <c r="L8" s="73"/>
      <c r="M8" s="199"/>
      <c r="N8" s="199"/>
      <c r="O8" s="73"/>
    </row>
    <row r="9" spans="1:15" s="37" customFormat="1" ht="38.25" hidden="1">
      <c r="A9" s="56">
        <v>182</v>
      </c>
      <c r="B9" s="61" t="s">
        <v>89</v>
      </c>
      <c r="C9" s="57" t="s">
        <v>16</v>
      </c>
      <c r="D9" s="56"/>
      <c r="E9" s="60">
        <f t="shared" si="0"/>
        <v>0</v>
      </c>
      <c r="F9" s="56"/>
      <c r="G9" s="56"/>
      <c r="H9" s="58">
        <v>227.9</v>
      </c>
      <c r="J9" s="198"/>
      <c r="K9" s="73"/>
      <c r="L9" s="73"/>
      <c r="M9" s="199"/>
      <c r="N9" s="199"/>
      <c r="O9" s="73"/>
    </row>
    <row r="10" spans="1:15" s="38" customFormat="1" ht="21" hidden="1" customHeight="1">
      <c r="A10" s="54">
        <v>182</v>
      </c>
      <c r="B10" s="54" t="s">
        <v>17</v>
      </c>
      <c r="C10" s="59" t="s">
        <v>18</v>
      </c>
      <c r="D10" s="54">
        <f>D11</f>
        <v>0</v>
      </c>
      <c r="E10" s="60">
        <f t="shared" si="0"/>
        <v>0</v>
      </c>
      <c r="F10" s="54">
        <f>F11</f>
        <v>0</v>
      </c>
      <c r="G10" s="54">
        <f>G11</f>
        <v>0</v>
      </c>
      <c r="H10" s="63">
        <f>H11</f>
        <v>4</v>
      </c>
      <c r="J10" s="196"/>
      <c r="K10" s="200"/>
      <c r="L10" s="200"/>
      <c r="M10" s="197"/>
      <c r="N10" s="197"/>
      <c r="O10" s="200"/>
    </row>
    <row r="11" spans="1:15" s="37" customFormat="1" ht="21" hidden="1" customHeight="1">
      <c r="A11" s="56">
        <v>182</v>
      </c>
      <c r="B11" s="56" t="s">
        <v>19</v>
      </c>
      <c r="C11" s="57" t="s">
        <v>20</v>
      </c>
      <c r="D11" s="56"/>
      <c r="E11" s="60">
        <f t="shared" si="0"/>
        <v>0</v>
      </c>
      <c r="F11" s="56">
        <v>0</v>
      </c>
      <c r="G11" s="56">
        <v>0</v>
      </c>
      <c r="H11" s="58">
        <v>4</v>
      </c>
      <c r="J11" s="198"/>
      <c r="K11" s="73"/>
      <c r="L11" s="73"/>
      <c r="M11" s="199"/>
      <c r="N11" s="199"/>
      <c r="O11" s="73"/>
    </row>
    <row r="12" spans="1:15" s="38" customFormat="1" ht="21" customHeight="1">
      <c r="A12" s="54">
        <v>182</v>
      </c>
      <c r="B12" s="54" t="s">
        <v>21</v>
      </c>
      <c r="C12" s="59" t="s">
        <v>22</v>
      </c>
      <c r="D12" s="54">
        <f>D13+D14</f>
        <v>4210</v>
      </c>
      <c r="E12" s="60">
        <f t="shared" si="0"/>
        <v>-195</v>
      </c>
      <c r="F12" s="54">
        <f>F13+F14</f>
        <v>4015</v>
      </c>
      <c r="G12" s="54">
        <f>G13+G14</f>
        <v>4026</v>
      </c>
      <c r="H12" s="63">
        <f>H13+H14</f>
        <v>34.5</v>
      </c>
      <c r="J12" s="196"/>
      <c r="K12" s="200"/>
      <c r="L12" s="200"/>
      <c r="M12" s="197"/>
      <c r="N12" s="197"/>
      <c r="O12" s="200"/>
    </row>
    <row r="13" spans="1:15" s="38" customFormat="1" ht="21" customHeight="1">
      <c r="A13" s="54">
        <v>182</v>
      </c>
      <c r="B13" s="56" t="s">
        <v>85</v>
      </c>
      <c r="C13" s="57" t="s">
        <v>127</v>
      </c>
      <c r="D13" s="56">
        <v>2220</v>
      </c>
      <c r="E13" s="60">
        <f t="shared" si="0"/>
        <v>-5</v>
      </c>
      <c r="F13" s="56">
        <v>2215</v>
      </c>
      <c r="G13" s="56">
        <v>2220</v>
      </c>
      <c r="H13" s="63">
        <v>8.5</v>
      </c>
      <c r="J13" s="198"/>
      <c r="K13" s="200"/>
      <c r="L13" s="200"/>
      <c r="M13" s="199"/>
      <c r="N13" s="199"/>
      <c r="O13" s="200"/>
    </row>
    <row r="14" spans="1:15" s="37" customFormat="1" ht="21" customHeight="1">
      <c r="A14" s="56">
        <v>182</v>
      </c>
      <c r="B14" s="56" t="s">
        <v>86</v>
      </c>
      <c r="C14" s="57" t="s">
        <v>128</v>
      </c>
      <c r="D14" s="56">
        <v>1990</v>
      </c>
      <c r="E14" s="60">
        <f t="shared" si="0"/>
        <v>-190</v>
      </c>
      <c r="F14" s="56">
        <v>1800</v>
      </c>
      <c r="G14" s="56">
        <v>1806</v>
      </c>
      <c r="H14" s="58">
        <v>26</v>
      </c>
      <c r="J14" s="198"/>
      <c r="K14" s="73"/>
      <c r="L14" s="73"/>
      <c r="M14" s="199"/>
      <c r="N14" s="199"/>
      <c r="O14" s="73"/>
    </row>
    <row r="15" spans="1:15" s="37" customFormat="1" ht="21" hidden="1" customHeight="1">
      <c r="A15" s="56"/>
      <c r="B15" s="54" t="s">
        <v>23</v>
      </c>
      <c r="C15" s="59" t="s">
        <v>24</v>
      </c>
      <c r="D15" s="54"/>
      <c r="E15" s="60">
        <f t="shared" si="0"/>
        <v>0</v>
      </c>
      <c r="F15" s="54"/>
      <c r="G15" s="54"/>
      <c r="H15" s="58"/>
      <c r="J15" s="196"/>
      <c r="K15" s="73"/>
      <c r="L15" s="73"/>
      <c r="M15" s="197"/>
      <c r="N15" s="197"/>
      <c r="O15" s="73"/>
    </row>
    <row r="16" spans="1:15" s="37" customFormat="1" ht="38.25" hidden="1">
      <c r="A16" s="56">
        <v>801</v>
      </c>
      <c r="B16" s="54" t="s">
        <v>25</v>
      </c>
      <c r="C16" s="59" t="s">
        <v>26</v>
      </c>
      <c r="D16" s="56"/>
      <c r="E16" s="60">
        <f t="shared" si="0"/>
        <v>0</v>
      </c>
      <c r="F16" s="56"/>
      <c r="G16" s="56"/>
      <c r="H16" s="58"/>
      <c r="J16" s="196"/>
      <c r="K16" s="73"/>
      <c r="L16" s="73"/>
      <c r="M16" s="199"/>
      <c r="N16" s="199"/>
      <c r="O16" s="73"/>
    </row>
    <row r="17" spans="1:15" s="37" customFormat="1" ht="18.75">
      <c r="A17" s="56">
        <v>801</v>
      </c>
      <c r="B17" s="56"/>
      <c r="C17" s="57" t="s">
        <v>27</v>
      </c>
      <c r="D17" s="56">
        <f>D18+D21+D22</f>
        <v>168</v>
      </c>
      <c r="E17" s="60">
        <f>F17-D17</f>
        <v>50</v>
      </c>
      <c r="F17" s="56">
        <f>F18+F21+F22</f>
        <v>218</v>
      </c>
      <c r="G17" s="56">
        <f>G18+G21+G22</f>
        <v>218</v>
      </c>
      <c r="H17" s="58">
        <f>H18+H21+H22</f>
        <v>36</v>
      </c>
      <c r="J17" s="196"/>
      <c r="K17" s="73"/>
      <c r="L17" s="73"/>
      <c r="M17" s="199"/>
      <c r="N17" s="199"/>
      <c r="O17" s="73"/>
    </row>
    <row r="18" spans="1:15" s="38" customFormat="1" ht="45" customHeight="1">
      <c r="A18" s="69" t="s">
        <v>101</v>
      </c>
      <c r="B18" s="54" t="s">
        <v>28</v>
      </c>
      <c r="C18" s="59" t="s">
        <v>29</v>
      </c>
      <c r="D18" s="54">
        <f>D19</f>
        <v>68</v>
      </c>
      <c r="E18" s="60">
        <f t="shared" si="0"/>
        <v>0</v>
      </c>
      <c r="F18" s="54">
        <f>F19+F20</f>
        <v>68</v>
      </c>
      <c r="G18" s="54">
        <f>G19+G20</f>
        <v>68</v>
      </c>
      <c r="H18" s="63">
        <v>18.5</v>
      </c>
      <c r="J18" s="198"/>
      <c r="K18" s="200"/>
      <c r="L18" s="200"/>
      <c r="M18" s="197"/>
      <c r="N18" s="197"/>
      <c r="O18" s="200"/>
    </row>
    <row r="19" spans="1:15" s="38" customFormat="1" ht="65.25" customHeight="1">
      <c r="A19" s="69" t="s">
        <v>101</v>
      </c>
      <c r="B19" s="70" t="s">
        <v>130</v>
      </c>
      <c r="C19" s="71" t="s">
        <v>131</v>
      </c>
      <c r="D19" s="56">
        <v>68</v>
      </c>
      <c r="E19" s="60">
        <f t="shared" si="0"/>
        <v>0</v>
      </c>
      <c r="F19" s="56">
        <v>68</v>
      </c>
      <c r="G19" s="56">
        <v>68</v>
      </c>
      <c r="H19" s="63">
        <v>18.5</v>
      </c>
      <c r="J19" s="196"/>
      <c r="K19" s="200"/>
      <c r="L19" s="200"/>
      <c r="M19" s="199"/>
      <c r="N19" s="199"/>
      <c r="O19" s="200"/>
    </row>
    <row r="20" spans="1:15" s="38" customFormat="1" ht="66" hidden="1" customHeight="1">
      <c r="A20" s="69" t="s">
        <v>132</v>
      </c>
      <c r="B20" s="70" t="s">
        <v>133</v>
      </c>
      <c r="C20" s="71" t="s">
        <v>134</v>
      </c>
      <c r="D20" s="54">
        <v>0</v>
      </c>
      <c r="E20" s="60">
        <f t="shared" si="0"/>
        <v>0</v>
      </c>
      <c r="F20" s="56"/>
      <c r="G20" s="56"/>
      <c r="H20" s="63">
        <v>18.5</v>
      </c>
      <c r="J20" s="196"/>
      <c r="K20" s="200"/>
      <c r="L20" s="200"/>
      <c r="M20" s="197"/>
      <c r="N20" s="197"/>
      <c r="O20" s="200"/>
    </row>
    <row r="21" spans="1:15" s="38" customFormat="1" ht="25.5" hidden="1">
      <c r="A21" s="56">
        <v>801</v>
      </c>
      <c r="B21" s="54" t="s">
        <v>30</v>
      </c>
      <c r="C21" s="64" t="s">
        <v>31</v>
      </c>
      <c r="D21" s="54"/>
      <c r="E21" s="60">
        <f t="shared" si="0"/>
        <v>0</v>
      </c>
      <c r="F21" s="54"/>
      <c r="G21" s="54"/>
      <c r="H21" s="63">
        <v>9.5</v>
      </c>
      <c r="J21" s="198"/>
      <c r="K21" s="200"/>
      <c r="L21" s="200"/>
      <c r="M21" s="197"/>
      <c r="N21" s="197"/>
      <c r="O21" s="200"/>
    </row>
    <row r="22" spans="1:15" s="38" customFormat="1" ht="39" customHeight="1">
      <c r="A22" s="169">
        <v>801</v>
      </c>
      <c r="B22" s="169" t="s">
        <v>351</v>
      </c>
      <c r="C22" s="176" t="s">
        <v>352</v>
      </c>
      <c r="D22" s="54">
        <f>D23</f>
        <v>100</v>
      </c>
      <c r="E22" s="60">
        <f t="shared" si="0"/>
        <v>50</v>
      </c>
      <c r="F22" s="54">
        <f>F23</f>
        <v>150</v>
      </c>
      <c r="G22" s="54">
        <f>G23</f>
        <v>150</v>
      </c>
      <c r="H22" s="63">
        <v>8</v>
      </c>
      <c r="J22" s="196"/>
      <c r="K22" s="200"/>
      <c r="L22" s="200"/>
      <c r="M22" s="197"/>
      <c r="N22" s="197"/>
      <c r="O22" s="200"/>
    </row>
    <row r="23" spans="1:15" s="38" customFormat="1" ht="30" customHeight="1">
      <c r="A23" s="69" t="s">
        <v>101</v>
      </c>
      <c r="B23" s="95" t="s">
        <v>350</v>
      </c>
      <c r="C23" s="177" t="s">
        <v>353</v>
      </c>
      <c r="D23" s="54">
        <v>100</v>
      </c>
      <c r="E23" s="60">
        <f t="shared" si="0"/>
        <v>50</v>
      </c>
      <c r="F23" s="56">
        <v>150</v>
      </c>
      <c r="G23" s="56">
        <v>150</v>
      </c>
      <c r="H23" s="63">
        <v>8</v>
      </c>
      <c r="J23" s="196"/>
      <c r="K23" s="200"/>
      <c r="L23" s="200"/>
      <c r="M23" s="197"/>
      <c r="N23" s="197"/>
      <c r="O23" s="200"/>
    </row>
    <row r="24" spans="1:15" s="38" customFormat="1" ht="21" customHeight="1">
      <c r="A24" s="56">
        <v>801</v>
      </c>
      <c r="B24" s="54" t="s">
        <v>32</v>
      </c>
      <c r="C24" s="59" t="s">
        <v>33</v>
      </c>
      <c r="D24" s="54">
        <f>D25</f>
        <v>9677.7000000000007</v>
      </c>
      <c r="E24" s="60">
        <f t="shared" si="0"/>
        <v>-4260.6400000000003</v>
      </c>
      <c r="F24" s="54">
        <f>F25</f>
        <v>5417.06</v>
      </c>
      <c r="G24" s="54">
        <f>G25</f>
        <v>5343.46</v>
      </c>
      <c r="H24" s="63"/>
      <c r="J24" s="196"/>
      <c r="K24" s="200"/>
      <c r="L24" s="200"/>
      <c r="M24" s="197"/>
      <c r="N24" s="197"/>
      <c r="O24" s="200"/>
    </row>
    <row r="25" spans="1:15" s="38" customFormat="1" ht="25.5">
      <c r="A25" s="56">
        <v>801</v>
      </c>
      <c r="B25" s="54" t="s">
        <v>34</v>
      </c>
      <c r="C25" s="59" t="s">
        <v>35</v>
      </c>
      <c r="D25" s="54">
        <f>D26+D28+D29+D30</f>
        <v>9677.7000000000007</v>
      </c>
      <c r="E25" s="60">
        <f t="shared" si="0"/>
        <v>-4260.6400000000003</v>
      </c>
      <c r="F25" s="60">
        <f>F26</f>
        <v>5417.06</v>
      </c>
      <c r="G25" s="60">
        <f>G26</f>
        <v>5343.46</v>
      </c>
      <c r="H25" s="63">
        <f>H26+H28+H29+H30</f>
        <v>3209.6</v>
      </c>
      <c r="J25" s="196"/>
      <c r="K25" s="200"/>
      <c r="L25" s="200"/>
      <c r="M25" s="197"/>
      <c r="N25" s="197"/>
      <c r="O25" s="200"/>
    </row>
    <row r="26" spans="1:15" s="40" customFormat="1" ht="25.5">
      <c r="A26" s="69" t="s">
        <v>101</v>
      </c>
      <c r="B26" s="56" t="s">
        <v>34</v>
      </c>
      <c r="C26" s="57" t="s">
        <v>35</v>
      </c>
      <c r="D26" s="181">
        <f>D27</f>
        <v>4579.91</v>
      </c>
      <c r="E26" s="60">
        <f t="shared" si="0"/>
        <v>837.15000000000055</v>
      </c>
      <c r="F26" s="232">
        <f>F27+F30+F28+F29</f>
        <v>5417.06</v>
      </c>
      <c r="G26" s="232">
        <f>G27+G30+G28+G29</f>
        <v>5343.46</v>
      </c>
      <c r="H26" s="58">
        <f>H27</f>
        <v>3142.7</v>
      </c>
      <c r="J26" s="198"/>
      <c r="K26" s="201"/>
      <c r="L26" s="201"/>
      <c r="M26" s="202"/>
      <c r="N26" s="202"/>
      <c r="O26" s="201"/>
    </row>
    <row r="27" spans="1:15" s="40" customFormat="1" ht="25.5">
      <c r="A27" s="95">
        <v>801</v>
      </c>
      <c r="B27" s="56" t="s">
        <v>244</v>
      </c>
      <c r="C27" s="57" t="s">
        <v>90</v>
      </c>
      <c r="D27" s="181">
        <v>4579.91</v>
      </c>
      <c r="E27" s="60">
        <f t="shared" si="0"/>
        <v>699.55000000000018</v>
      </c>
      <c r="F27" s="175">
        <v>5279.46</v>
      </c>
      <c r="G27" s="175">
        <v>5279.46</v>
      </c>
      <c r="H27" s="58">
        <v>3142.7</v>
      </c>
      <c r="J27" s="198"/>
      <c r="K27" s="201"/>
      <c r="L27" s="201"/>
      <c r="M27" s="202"/>
      <c r="N27" s="202"/>
      <c r="O27" s="201"/>
    </row>
    <row r="28" spans="1:15" s="40" customFormat="1" ht="25.5">
      <c r="A28" s="95">
        <v>801</v>
      </c>
      <c r="B28" s="56" t="s">
        <v>367</v>
      </c>
      <c r="C28" s="57" t="s">
        <v>91</v>
      </c>
      <c r="D28" s="181">
        <v>5097.79</v>
      </c>
      <c r="E28" s="60">
        <f t="shared" si="0"/>
        <v>-5024.1899999999996</v>
      </c>
      <c r="F28" s="175">
        <v>73.599999999999994</v>
      </c>
      <c r="G28" s="175"/>
      <c r="H28" s="58"/>
      <c r="J28" s="203"/>
      <c r="K28" s="201"/>
      <c r="L28" s="201"/>
      <c r="M28" s="202"/>
      <c r="N28" s="202"/>
      <c r="O28" s="201"/>
    </row>
    <row r="29" spans="1:15" s="40" customFormat="1" ht="25.5">
      <c r="A29" s="69" t="s">
        <v>101</v>
      </c>
      <c r="B29" s="56" t="s">
        <v>92</v>
      </c>
      <c r="C29" s="57" t="s">
        <v>93</v>
      </c>
      <c r="D29" s="181">
        <v>0</v>
      </c>
      <c r="E29" s="60">
        <f t="shared" si="0"/>
        <v>64</v>
      </c>
      <c r="F29" s="175">
        <v>64</v>
      </c>
      <c r="G29" s="175">
        <v>64</v>
      </c>
      <c r="H29" s="58">
        <v>66.900000000000006</v>
      </c>
      <c r="J29" s="198"/>
      <c r="K29" s="201"/>
      <c r="L29" s="201"/>
      <c r="M29" s="202"/>
      <c r="N29" s="202"/>
      <c r="O29" s="201"/>
    </row>
    <row r="30" spans="1:15" s="40" customFormat="1" ht="18.75" hidden="1">
      <c r="A30" s="95">
        <v>801</v>
      </c>
      <c r="B30" s="56" t="s">
        <v>243</v>
      </c>
      <c r="C30" s="57" t="s">
        <v>94</v>
      </c>
      <c r="D30" s="181"/>
      <c r="E30" s="60">
        <f t="shared" si="0"/>
        <v>0</v>
      </c>
      <c r="F30" s="180">
        <v>0</v>
      </c>
      <c r="G30" s="180">
        <v>0</v>
      </c>
      <c r="H30" s="68"/>
      <c r="J30" s="204"/>
      <c r="K30" s="201"/>
      <c r="L30" s="201"/>
      <c r="M30" s="202"/>
      <c r="N30" s="202"/>
      <c r="O30" s="201"/>
    </row>
    <row r="31" spans="1:15" s="38" customFormat="1" ht="18.75" hidden="1">
      <c r="A31" s="95">
        <v>801</v>
      </c>
      <c r="B31" s="56" t="s">
        <v>87</v>
      </c>
      <c r="C31" s="57" t="s">
        <v>88</v>
      </c>
      <c r="D31" s="54"/>
      <c r="E31" s="60">
        <f t="shared" si="0"/>
        <v>0</v>
      </c>
      <c r="F31" s="54"/>
      <c r="G31" s="54"/>
      <c r="H31" s="63"/>
      <c r="J31" s="198"/>
      <c r="K31" s="200"/>
      <c r="L31" s="200"/>
      <c r="M31" s="197"/>
      <c r="N31" s="197"/>
      <c r="O31" s="200"/>
    </row>
    <row r="32" spans="1:15" s="38" customFormat="1" ht="18.75">
      <c r="A32" s="69" t="s">
        <v>101</v>
      </c>
      <c r="B32" s="54"/>
      <c r="C32" s="59" t="s">
        <v>36</v>
      </c>
      <c r="D32" s="60">
        <f>D25+D6</f>
        <v>16775.7</v>
      </c>
      <c r="E32" s="60">
        <f t="shared" si="0"/>
        <v>-4129.6399999999994</v>
      </c>
      <c r="F32" s="60">
        <f>F25+F6</f>
        <v>12646.060000000001</v>
      </c>
      <c r="G32" s="60">
        <f>G25+G6</f>
        <v>12587.46</v>
      </c>
      <c r="H32" s="63">
        <f>H25+H6</f>
        <v>3637</v>
      </c>
      <c r="J32" s="196"/>
      <c r="K32" s="328"/>
      <c r="L32" s="200"/>
      <c r="M32" s="192"/>
      <c r="N32" s="192"/>
      <c r="O32" s="205"/>
    </row>
    <row r="33" spans="1:11" s="37" customFormat="1" ht="32.25" customHeight="1">
      <c r="A33" s="378"/>
      <c r="B33" s="379"/>
      <c r="C33" s="379"/>
      <c r="D33" s="379"/>
      <c r="E33" s="379"/>
      <c r="F33" s="379"/>
      <c r="H33" s="53"/>
      <c r="J33" s="53"/>
      <c r="K33" s="182"/>
    </row>
    <row r="34" spans="1:11" s="33" customFormat="1" ht="66" customHeight="1">
      <c r="A34" s="374"/>
      <c r="B34" s="375"/>
      <c r="C34" s="375"/>
      <c r="D34" s="375"/>
      <c r="E34" s="375"/>
      <c r="F34" s="376"/>
      <c r="G34" s="377"/>
      <c r="I34" s="52"/>
    </row>
    <row r="35" spans="1:11" s="33" customFormat="1" ht="42.75" customHeight="1">
      <c r="A35" s="373"/>
      <c r="B35" s="373"/>
      <c r="C35" s="373"/>
      <c r="D35" s="373"/>
      <c r="E35" s="373"/>
      <c r="F35" s="364"/>
      <c r="G35" s="364"/>
      <c r="I35" s="52"/>
    </row>
    <row r="36" spans="1:11" s="33" customFormat="1" ht="18">
      <c r="A36" s="42"/>
      <c r="B36" s="43"/>
      <c r="C36" s="43"/>
      <c r="D36" s="43"/>
      <c r="E36" s="43"/>
      <c r="F36" s="122"/>
      <c r="G36" s="194"/>
    </row>
    <row r="37" spans="1:11" s="33" customFormat="1" ht="18" customHeight="1">
      <c r="A37" s="42"/>
      <c r="B37" s="44"/>
      <c r="C37" s="43"/>
      <c r="D37" s="43"/>
      <c r="E37" s="43"/>
      <c r="F37" s="41"/>
    </row>
    <row r="38" spans="1:11" s="33" customFormat="1" ht="12.75" customHeight="1">
      <c r="A38" s="42"/>
      <c r="B38" s="43"/>
      <c r="C38" s="43"/>
      <c r="D38" s="43"/>
      <c r="E38" s="43"/>
      <c r="F38" s="41"/>
    </row>
    <row r="39" spans="1:11" s="33" customFormat="1" ht="23.25" customHeight="1">
      <c r="A39" s="42"/>
      <c r="B39" s="44"/>
      <c r="C39" s="308"/>
      <c r="D39" s="43"/>
      <c r="E39" s="43"/>
      <c r="F39" s="41"/>
    </row>
    <row r="40" spans="1:11" s="33" customFormat="1" ht="18">
      <c r="A40" s="42"/>
      <c r="B40" s="43"/>
      <c r="C40" s="308"/>
      <c r="D40" s="43"/>
      <c r="E40" s="43"/>
      <c r="F40" s="195"/>
    </row>
    <row r="41" spans="1:11" s="33" customFormat="1" ht="26.25" customHeight="1">
      <c r="A41" s="42"/>
      <c r="B41" s="45"/>
      <c r="C41" s="306"/>
      <c r="D41" s="45"/>
      <c r="E41" s="45"/>
      <c r="F41" s="45"/>
    </row>
    <row r="42" spans="1:11">
      <c r="A42" s="16"/>
      <c r="C42" s="307"/>
    </row>
  </sheetData>
  <mergeCells count="13">
    <mergeCell ref="C1:G1"/>
    <mergeCell ref="A4:A5"/>
    <mergeCell ref="F3:G3"/>
    <mergeCell ref="A35:G35"/>
    <mergeCell ref="A2:F2"/>
    <mergeCell ref="B4:B5"/>
    <mergeCell ref="C4:C5"/>
    <mergeCell ref="A34:G34"/>
    <mergeCell ref="A33:F33"/>
    <mergeCell ref="F4:F5"/>
    <mergeCell ref="G4:G5"/>
    <mergeCell ref="D4:D5"/>
    <mergeCell ref="E4:E5"/>
  </mergeCells>
  <pageMargins left="0.35433070866141736" right="0.19685039370078741" top="0.19685039370078741" bottom="0.19685039370078741" header="0.15748031496062992" footer="0.1574803149606299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86"/>
  <sheetViews>
    <sheetView zoomScale="90" zoomScaleNormal="90" zoomScaleSheetLayoutView="100" workbookViewId="0">
      <selection activeCell="E34" sqref="A1:E34"/>
    </sheetView>
  </sheetViews>
  <sheetFormatPr defaultRowHeight="12.75"/>
  <cols>
    <col min="1" max="1" width="89" style="21" customWidth="1"/>
    <col min="2" max="2" width="13.5703125" style="8" customWidth="1"/>
    <col min="3" max="5" width="19" style="291" customWidth="1"/>
    <col min="7" max="7" width="18.42578125" bestFit="1" customWidth="1"/>
  </cols>
  <sheetData>
    <row r="1" spans="1:12" ht="92.25" customHeight="1">
      <c r="A1" s="121"/>
      <c r="B1" s="121"/>
      <c r="C1" s="121"/>
      <c r="D1" s="381" t="s">
        <v>419</v>
      </c>
      <c r="E1" s="381"/>
      <c r="F1" s="121"/>
      <c r="G1" s="121"/>
      <c r="H1" s="121"/>
      <c r="I1" s="121"/>
      <c r="J1" s="121"/>
      <c r="K1" s="121"/>
      <c r="L1" s="121"/>
    </row>
    <row r="2" spans="1:12" ht="12" hidden="1" customHeight="1">
      <c r="C2" s="284"/>
      <c r="D2" s="284"/>
      <c r="E2" s="284"/>
    </row>
    <row r="3" spans="1:12" ht="64.5" customHeight="1">
      <c r="A3" s="346" t="s">
        <v>378</v>
      </c>
      <c r="B3" s="346"/>
      <c r="C3" s="346"/>
      <c r="D3" s="346"/>
      <c r="E3" s="346"/>
    </row>
    <row r="4" spans="1:12" s="22" customFormat="1" ht="15.75">
      <c r="A4" s="23"/>
      <c r="B4" s="31"/>
      <c r="C4" s="285"/>
      <c r="D4" s="285"/>
      <c r="E4" s="285" t="s">
        <v>84</v>
      </c>
    </row>
    <row r="5" spans="1:12" s="48" customFormat="1" ht="72" customHeight="1">
      <c r="A5" s="56" t="s">
        <v>51</v>
      </c>
      <c r="B5" s="56" t="s">
        <v>95</v>
      </c>
      <c r="C5" s="286" t="s">
        <v>255</v>
      </c>
      <c r="D5" s="286" t="s">
        <v>341</v>
      </c>
      <c r="E5" s="286" t="s">
        <v>379</v>
      </c>
    </row>
    <row r="6" spans="1:12" s="48" customFormat="1" ht="18">
      <c r="A6" s="56">
        <v>1</v>
      </c>
      <c r="B6" s="56">
        <v>2</v>
      </c>
      <c r="C6" s="56">
        <v>3</v>
      </c>
      <c r="D6" s="56">
        <v>4</v>
      </c>
      <c r="E6" s="56">
        <v>5</v>
      </c>
    </row>
    <row r="7" spans="1:12" s="33" customFormat="1" ht="18">
      <c r="A7" s="239" t="s">
        <v>50</v>
      </c>
      <c r="B7" s="160" t="s">
        <v>57</v>
      </c>
      <c r="C7" s="287">
        <f>SUM(C8:C13)</f>
        <v>14048.57056</v>
      </c>
      <c r="D7" s="287">
        <f>SUM(D8:D13)</f>
        <v>9960.4140000000007</v>
      </c>
      <c r="E7" s="287">
        <f>SUM(E8:E13)</f>
        <v>9662.6726400000007</v>
      </c>
    </row>
    <row r="8" spans="1:12" s="33" customFormat="1" ht="25.5">
      <c r="A8" s="126" t="s">
        <v>49</v>
      </c>
      <c r="B8" s="118" t="s">
        <v>81</v>
      </c>
      <c r="C8" s="283">
        <f>'Приложение  7'!L9</f>
        <v>1348.4259999999999</v>
      </c>
      <c r="D8" s="283">
        <f>'Приложение  8'!L9</f>
        <v>1348.43</v>
      </c>
      <c r="E8" s="283">
        <f>'Приложение  8'!M9</f>
        <v>1348.43</v>
      </c>
      <c r="G8" s="296"/>
    </row>
    <row r="9" spans="1:12" s="33" customFormat="1" ht="25.5">
      <c r="A9" s="126" t="s">
        <v>48</v>
      </c>
      <c r="B9" s="118" t="s">
        <v>58</v>
      </c>
      <c r="C9" s="283">
        <f>'Приложение  7'!L17</f>
        <v>1005.78198</v>
      </c>
      <c r="D9" s="283">
        <f>'Приложение  8'!L16</f>
        <v>1013.31</v>
      </c>
      <c r="E9" s="283">
        <f>'Приложение  8'!M16</f>
        <v>1013.31</v>
      </c>
    </row>
    <row r="10" spans="1:12" s="33" customFormat="1" ht="25.5">
      <c r="A10" s="126" t="s">
        <v>47</v>
      </c>
      <c r="B10" s="118" t="s">
        <v>59</v>
      </c>
      <c r="C10" s="283">
        <f>'Приложение  7'!L26</f>
        <v>3862.0314600000002</v>
      </c>
      <c r="D10" s="283">
        <f>'Приложение  8'!L25</f>
        <v>3628.7651400000004</v>
      </c>
      <c r="E10" s="283">
        <f>'Приложение  8'!M25</f>
        <v>3628.7651400000004</v>
      </c>
    </row>
    <row r="11" spans="1:12" s="33" customFormat="1" ht="18" hidden="1">
      <c r="A11" s="126" t="s">
        <v>323</v>
      </c>
      <c r="B11" s="118" t="s">
        <v>322</v>
      </c>
      <c r="C11" s="283">
        <f>'Приложение  7'!L38</f>
        <v>0</v>
      </c>
      <c r="D11" s="283"/>
      <c r="E11" s="283"/>
    </row>
    <row r="12" spans="1:12" s="33" customFormat="1" ht="18">
      <c r="A12" s="126" t="s">
        <v>229</v>
      </c>
      <c r="B12" s="118" t="s">
        <v>230</v>
      </c>
      <c r="C12" s="283">
        <f>'Приложение  7'!L44</f>
        <v>10</v>
      </c>
      <c r="D12" s="283">
        <f>'Приложение  8'!L43</f>
        <v>0</v>
      </c>
      <c r="E12" s="283">
        <f>'Приложение  8'!M43</f>
        <v>0</v>
      </c>
    </row>
    <row r="13" spans="1:12" s="33" customFormat="1" ht="18">
      <c r="A13" s="126" t="s">
        <v>245</v>
      </c>
      <c r="B13" s="118" t="s">
        <v>239</v>
      </c>
      <c r="C13" s="283">
        <f>'Приложение  7'!L51</f>
        <v>7822.3311200000007</v>
      </c>
      <c r="D13" s="283">
        <f>'Приложение  8'!L50</f>
        <v>3969.9088600000005</v>
      </c>
      <c r="E13" s="283">
        <f>'Приложение  8'!M50</f>
        <v>3672.1675</v>
      </c>
    </row>
    <row r="14" spans="1:12" s="33" customFormat="1" ht="18">
      <c r="A14" s="239" t="s">
        <v>45</v>
      </c>
      <c r="B14" s="160" t="s">
        <v>60</v>
      </c>
      <c r="C14" s="287">
        <f>SUM(C15:C16)</f>
        <v>20</v>
      </c>
      <c r="D14" s="287">
        <f>SUM(D15:D16)</f>
        <v>0</v>
      </c>
      <c r="E14" s="287">
        <f>SUM(E15:E16)</f>
        <v>0</v>
      </c>
    </row>
    <row r="15" spans="1:12" s="33" customFormat="1" ht="25.5">
      <c r="A15" s="126" t="s">
        <v>82</v>
      </c>
      <c r="B15" s="118" t="s">
        <v>61</v>
      </c>
      <c r="C15" s="283">
        <f>'Приложение  7'!L62</f>
        <v>10</v>
      </c>
      <c r="D15" s="283">
        <f>'Приложение  8'!L62</f>
        <v>0</v>
      </c>
      <c r="E15" s="283">
        <f>'Приложение  8'!M62</f>
        <v>0</v>
      </c>
    </row>
    <row r="16" spans="1:12" s="33" customFormat="1" ht="18">
      <c r="A16" s="276" t="s">
        <v>277</v>
      </c>
      <c r="B16" s="118" t="s">
        <v>316</v>
      </c>
      <c r="C16" s="283">
        <f>'Приложение  7'!L68</f>
        <v>10</v>
      </c>
      <c r="D16" s="283">
        <f>'Приложение  8'!L68</f>
        <v>0</v>
      </c>
      <c r="E16" s="283">
        <f>'Приложение  8'!M68</f>
        <v>0</v>
      </c>
    </row>
    <row r="17" spans="1:7" s="292" customFormat="1" ht="18">
      <c r="A17" s="258" t="s">
        <v>399</v>
      </c>
      <c r="B17" s="160" t="s">
        <v>401</v>
      </c>
      <c r="C17" s="287">
        <f>C18</f>
        <v>1149.30144</v>
      </c>
      <c r="D17" s="287">
        <f t="shared" ref="D17:E17" si="0">D18</f>
        <v>1149.30144</v>
      </c>
      <c r="E17" s="287">
        <f t="shared" si="0"/>
        <v>1149.30144</v>
      </c>
    </row>
    <row r="18" spans="1:7" s="33" customFormat="1" ht="18">
      <c r="A18" s="276" t="s">
        <v>400</v>
      </c>
      <c r="B18" s="118" t="s">
        <v>402</v>
      </c>
      <c r="C18" s="283">
        <f>'Приложение  7'!L74</f>
        <v>1149.30144</v>
      </c>
      <c r="D18" s="283">
        <f>'Приложение  8'!L74</f>
        <v>1149.30144</v>
      </c>
      <c r="E18" s="283">
        <f>'Приложение  8'!M74</f>
        <v>1149.30144</v>
      </c>
    </row>
    <row r="19" spans="1:7" s="292" customFormat="1" ht="18">
      <c r="A19" s="239" t="s">
        <v>44</v>
      </c>
      <c r="B19" s="160" t="s">
        <v>62</v>
      </c>
      <c r="C19" s="287">
        <f>SUM(C20:C23)</f>
        <v>4780.6899999999996</v>
      </c>
      <c r="D19" s="287">
        <f>SUM(D20:D23)</f>
        <v>74.339349999999996</v>
      </c>
      <c r="E19" s="287">
        <f>SUM(E20:E23)</f>
        <v>0</v>
      </c>
    </row>
    <row r="20" spans="1:7" s="33" customFormat="1" ht="18" hidden="1">
      <c r="A20" s="126" t="s">
        <v>43</v>
      </c>
      <c r="B20" s="118" t="s">
        <v>63</v>
      </c>
      <c r="C20" s="283"/>
      <c r="D20" s="283"/>
      <c r="E20" s="283"/>
    </row>
    <row r="21" spans="1:7" s="33" customFormat="1" ht="18" hidden="1">
      <c r="A21" s="126" t="s">
        <v>42</v>
      </c>
      <c r="B21" s="118" t="s">
        <v>64</v>
      </c>
      <c r="C21" s="283">
        <v>0</v>
      </c>
      <c r="D21" s="283">
        <v>0</v>
      </c>
      <c r="E21" s="283">
        <v>0</v>
      </c>
    </row>
    <row r="22" spans="1:7" s="33" customFormat="1" ht="18">
      <c r="A22" s="126" t="s">
        <v>41</v>
      </c>
      <c r="B22" s="118" t="s">
        <v>65</v>
      </c>
      <c r="C22" s="283">
        <f>'Приложение  7'!L85</f>
        <v>4780.6899999999996</v>
      </c>
      <c r="D22" s="283">
        <f>'Приложение  8'!L83</f>
        <v>74.339349999999996</v>
      </c>
      <c r="E22" s="283">
        <f>'Приложение  8'!M83</f>
        <v>0</v>
      </c>
    </row>
    <row r="23" spans="1:7" s="33" customFormat="1" ht="18" hidden="1">
      <c r="A23" s="126" t="s">
        <v>40</v>
      </c>
      <c r="B23" s="118" t="s">
        <v>66</v>
      </c>
      <c r="C23" s="283"/>
      <c r="D23" s="283"/>
      <c r="E23" s="283"/>
    </row>
    <row r="24" spans="1:7" s="292" customFormat="1" ht="18" hidden="1">
      <c r="A24" s="239" t="s">
        <v>67</v>
      </c>
      <c r="B24" s="160" t="s">
        <v>68</v>
      </c>
      <c r="C24" s="287"/>
      <c r="D24" s="287"/>
      <c r="E24" s="287"/>
    </row>
    <row r="25" spans="1:7" s="33" customFormat="1" ht="18" hidden="1">
      <c r="A25" s="126" t="s">
        <v>69</v>
      </c>
      <c r="B25" s="118" t="s">
        <v>70</v>
      </c>
      <c r="C25" s="283"/>
      <c r="D25" s="283"/>
      <c r="E25" s="283"/>
    </row>
    <row r="26" spans="1:7" s="292" customFormat="1" ht="18">
      <c r="A26" s="239" t="s">
        <v>315</v>
      </c>
      <c r="B26" s="160" t="s">
        <v>71</v>
      </c>
      <c r="C26" s="287">
        <f>SUM(C27:C27)</f>
        <v>1149.30144</v>
      </c>
      <c r="D26" s="287">
        <f>SUM(D27:D27)</f>
        <v>1149.30144</v>
      </c>
      <c r="E26" s="287">
        <f>SUM(E27:E27)</f>
        <v>1149.30144</v>
      </c>
    </row>
    <row r="27" spans="1:7" s="33" customFormat="1" ht="18">
      <c r="A27" s="126" t="s">
        <v>39</v>
      </c>
      <c r="B27" s="118" t="s">
        <v>72</v>
      </c>
      <c r="C27" s="283">
        <f>'Приложение  7'!L97</f>
        <v>1149.30144</v>
      </c>
      <c r="D27" s="283">
        <f>'Приложение  8'!L94</f>
        <v>1149.30144</v>
      </c>
      <c r="E27" s="283">
        <f>'Приложение  8'!M94</f>
        <v>1149.30144</v>
      </c>
    </row>
    <row r="28" spans="1:7" s="292" customFormat="1" ht="18" hidden="1">
      <c r="A28" s="239" t="s">
        <v>83</v>
      </c>
      <c r="B28" s="160" t="s">
        <v>73</v>
      </c>
      <c r="C28" s="287"/>
      <c r="D28" s="287"/>
      <c r="E28" s="287"/>
    </row>
    <row r="29" spans="1:7" s="33" customFormat="1" ht="18" hidden="1">
      <c r="A29" s="126" t="s">
        <v>38</v>
      </c>
      <c r="B29" s="118" t="s">
        <v>74</v>
      </c>
      <c r="C29" s="283"/>
      <c r="D29" s="283"/>
      <c r="E29" s="283"/>
    </row>
    <row r="30" spans="1:7" s="292" customFormat="1" ht="18" hidden="1">
      <c r="A30" s="239" t="s">
        <v>75</v>
      </c>
      <c r="B30" s="160" t="s">
        <v>76</v>
      </c>
      <c r="C30" s="287">
        <f>SUM(C31:C32)</f>
        <v>0</v>
      </c>
      <c r="D30" s="287">
        <f>SUM(D31:D32)</f>
        <v>0</v>
      </c>
      <c r="E30" s="287">
        <f>SUM(E31:E32)</f>
        <v>0</v>
      </c>
      <c r="G30" s="302">
        <f>C30+C26+C19+C14</f>
        <v>5949.9914399999998</v>
      </c>
    </row>
    <row r="31" spans="1:7" s="33" customFormat="1" ht="18" hidden="1">
      <c r="A31" s="240" t="s">
        <v>77</v>
      </c>
      <c r="B31" s="118" t="s">
        <v>78</v>
      </c>
      <c r="C31" s="283">
        <f>'Приложение  7'!L109</f>
        <v>0</v>
      </c>
      <c r="D31" s="283">
        <f>'Приложение  8'!L106</f>
        <v>0</v>
      </c>
      <c r="E31" s="283">
        <f>'Приложение  8'!M106</f>
        <v>0</v>
      </c>
      <c r="G31" s="296">
        <f>G30+C7</f>
        <v>19998.561999999998</v>
      </c>
    </row>
    <row r="32" spans="1:7" s="33" customFormat="1" ht="18" hidden="1">
      <c r="A32" s="126" t="s">
        <v>79</v>
      </c>
      <c r="B32" s="118" t="s">
        <v>80</v>
      </c>
      <c r="C32" s="283">
        <f>'Приложение  7'!L116</f>
        <v>0</v>
      </c>
      <c r="D32" s="283">
        <f>'Приложение  8'!L113</f>
        <v>0</v>
      </c>
      <c r="E32" s="283">
        <f>'Приложение  8'!M113</f>
        <v>0</v>
      </c>
    </row>
    <row r="33" spans="1:5" s="33" customFormat="1" ht="18">
      <c r="A33" s="81" t="s">
        <v>124</v>
      </c>
      <c r="B33" s="79" t="s">
        <v>137</v>
      </c>
      <c r="C33" s="288">
        <f>'Приложение  7'!L124</f>
        <v>0</v>
      </c>
      <c r="D33" s="311">
        <f>'Приложение  8'!L121</f>
        <v>312.70999999999998</v>
      </c>
      <c r="E33" s="311">
        <f>'Приложение  8'!M121</f>
        <v>626.16999999999996</v>
      </c>
    </row>
    <row r="34" spans="1:5" s="33" customFormat="1" ht="18">
      <c r="A34" s="127" t="s">
        <v>37</v>
      </c>
      <c r="B34" s="128"/>
      <c r="C34" s="283">
        <f>C33+C30+C28+C26+C24+C19+C14+C7+C17</f>
        <v>21147.863439999997</v>
      </c>
      <c r="D34" s="283">
        <f>D33+D30+D28+D26+D24+D19+D14+D7+D17</f>
        <v>12646.06623</v>
      </c>
      <c r="E34" s="283">
        <f>E33+E30+E28+E26+E24+E19+E14+E7+E17</f>
        <v>12587.445519999999</v>
      </c>
    </row>
    <row r="35" spans="1:5" s="33" customFormat="1" ht="18.75">
      <c r="A35" s="46"/>
      <c r="B35" s="47"/>
      <c r="C35" s="289"/>
      <c r="D35" s="289"/>
      <c r="E35" s="289"/>
    </row>
    <row r="36" spans="1:5" s="33" customFormat="1" ht="18.75">
      <c r="A36" s="46"/>
      <c r="B36" s="47"/>
      <c r="C36" s="289"/>
      <c r="D36" s="289"/>
      <c r="E36" s="289"/>
    </row>
    <row r="37" spans="1:5" s="33" customFormat="1" ht="18.75">
      <c r="A37" s="46"/>
      <c r="B37" s="47"/>
      <c r="C37" s="289"/>
      <c r="D37" s="289"/>
      <c r="E37" s="289"/>
    </row>
    <row r="38" spans="1:5" s="33" customFormat="1" ht="18">
      <c r="C38" s="290"/>
      <c r="D38" s="290"/>
      <c r="E38" s="290"/>
    </row>
    <row r="39" spans="1:5" s="33" customFormat="1" ht="18.75">
      <c r="A39" s="46"/>
      <c r="B39" s="47"/>
      <c r="C39" s="289"/>
      <c r="D39" s="289"/>
      <c r="E39" s="289"/>
    </row>
    <row r="40" spans="1:5" s="33" customFormat="1" ht="18.75">
      <c r="A40" s="46"/>
      <c r="B40" s="47"/>
      <c r="C40" s="289"/>
      <c r="D40" s="289"/>
      <c r="E40" s="289"/>
    </row>
    <row r="41" spans="1:5" s="33" customFormat="1" ht="18.75">
      <c r="A41" s="46"/>
      <c r="B41" s="47"/>
      <c r="C41" s="289"/>
      <c r="D41" s="289"/>
      <c r="E41" s="289"/>
    </row>
    <row r="42" spans="1:5" s="33" customFormat="1" ht="18.75">
      <c r="A42" s="46"/>
      <c r="B42" s="47"/>
      <c r="C42" s="289"/>
      <c r="D42" s="289"/>
      <c r="E42" s="289"/>
    </row>
    <row r="43" spans="1:5" s="33" customFormat="1" ht="18.75">
      <c r="A43" s="46"/>
      <c r="B43" s="47"/>
      <c r="C43" s="289"/>
      <c r="D43" s="289"/>
      <c r="E43" s="289"/>
    </row>
    <row r="44" spans="1:5" s="33" customFormat="1" ht="18.75">
      <c r="A44" s="46"/>
      <c r="B44" s="47"/>
      <c r="C44" s="289"/>
      <c r="D44" s="289"/>
      <c r="E44" s="289"/>
    </row>
    <row r="45" spans="1:5" s="33" customFormat="1" ht="18.75">
      <c r="A45" s="46"/>
      <c r="B45" s="47"/>
      <c r="C45" s="289"/>
      <c r="D45" s="289"/>
      <c r="E45" s="289"/>
    </row>
    <row r="46" spans="1:5" s="33" customFormat="1" ht="18.75">
      <c r="A46" s="46"/>
      <c r="B46" s="47"/>
      <c r="C46" s="289"/>
      <c r="D46" s="289"/>
      <c r="E46" s="289"/>
    </row>
    <row r="47" spans="1:5" s="33" customFormat="1" ht="18.75">
      <c r="A47" s="46"/>
      <c r="B47" s="47"/>
      <c r="C47" s="289"/>
      <c r="D47" s="289"/>
      <c r="E47" s="289"/>
    </row>
    <row r="48" spans="1:5" s="33" customFormat="1" ht="18.75">
      <c r="A48" s="46"/>
      <c r="B48" s="47"/>
      <c r="C48" s="289"/>
      <c r="D48" s="289"/>
      <c r="E48" s="289"/>
    </row>
    <row r="49" spans="1:5" s="33" customFormat="1" ht="18.75">
      <c r="A49" s="46"/>
      <c r="B49" s="47"/>
      <c r="C49" s="289"/>
      <c r="D49" s="289"/>
      <c r="E49" s="289"/>
    </row>
    <row r="50" spans="1:5" s="33" customFormat="1" ht="18.75">
      <c r="A50" s="46"/>
      <c r="B50" s="47"/>
      <c r="C50" s="289"/>
      <c r="D50" s="289"/>
      <c r="E50" s="289"/>
    </row>
    <row r="51" spans="1:5" s="33" customFormat="1" ht="18.75">
      <c r="A51" s="46"/>
      <c r="B51" s="47"/>
      <c r="C51" s="289"/>
      <c r="D51" s="289"/>
      <c r="E51" s="289"/>
    </row>
    <row r="52" spans="1:5" s="33" customFormat="1" ht="18.75">
      <c r="A52" s="46"/>
      <c r="B52" s="47"/>
      <c r="C52" s="289"/>
      <c r="D52" s="289"/>
      <c r="E52" s="289"/>
    </row>
    <row r="53" spans="1:5" s="33" customFormat="1" ht="18.75">
      <c r="A53" s="46"/>
      <c r="B53" s="47"/>
      <c r="C53" s="289"/>
      <c r="D53" s="289"/>
      <c r="E53" s="289"/>
    </row>
    <row r="54" spans="1:5" s="33" customFormat="1" ht="18.75">
      <c r="A54" s="46"/>
      <c r="B54" s="47"/>
      <c r="C54" s="289"/>
      <c r="D54" s="289"/>
      <c r="E54" s="289"/>
    </row>
    <row r="55" spans="1:5" s="33" customFormat="1" ht="18.75">
      <c r="A55" s="46"/>
      <c r="B55" s="47"/>
      <c r="C55" s="289"/>
      <c r="D55" s="289"/>
      <c r="E55" s="289"/>
    </row>
    <row r="56" spans="1:5" s="33" customFormat="1" ht="18.75">
      <c r="A56" s="46"/>
      <c r="B56" s="47"/>
      <c r="C56" s="289"/>
      <c r="D56" s="289"/>
      <c r="E56" s="289"/>
    </row>
    <row r="57" spans="1:5" s="33" customFormat="1" ht="18.75">
      <c r="A57" s="46"/>
      <c r="B57" s="47"/>
      <c r="C57" s="289"/>
      <c r="D57" s="289"/>
      <c r="E57" s="289"/>
    </row>
    <row r="58" spans="1:5" s="33" customFormat="1" ht="18.75">
      <c r="A58" s="46"/>
      <c r="B58" s="47"/>
      <c r="C58" s="289"/>
      <c r="D58" s="289"/>
      <c r="E58" s="289"/>
    </row>
    <row r="59" spans="1:5" s="33" customFormat="1" ht="18.75">
      <c r="A59" s="46"/>
      <c r="B59" s="47"/>
      <c r="C59" s="289"/>
      <c r="D59" s="289"/>
      <c r="E59" s="289"/>
    </row>
    <row r="60" spans="1:5" s="33" customFormat="1" ht="18.75">
      <c r="A60" s="46"/>
      <c r="B60" s="47"/>
      <c r="C60" s="289"/>
      <c r="D60" s="289"/>
      <c r="E60" s="289"/>
    </row>
    <row r="61" spans="1:5" s="33" customFormat="1" ht="18.75">
      <c r="A61" s="46"/>
      <c r="B61" s="47"/>
      <c r="C61" s="289"/>
      <c r="D61" s="289"/>
      <c r="E61" s="289"/>
    </row>
    <row r="62" spans="1:5" s="33" customFormat="1" ht="18.75">
      <c r="A62" s="46"/>
      <c r="B62" s="47"/>
      <c r="C62" s="289"/>
      <c r="D62" s="289"/>
      <c r="E62" s="289"/>
    </row>
    <row r="63" spans="1:5" s="33" customFormat="1" ht="18.75">
      <c r="A63" s="46"/>
      <c r="B63" s="47"/>
      <c r="C63" s="289"/>
      <c r="D63" s="289"/>
      <c r="E63" s="289"/>
    </row>
    <row r="64" spans="1:5">
      <c r="B64" s="32"/>
    </row>
    <row r="65" spans="2:2">
      <c r="B65" s="32"/>
    </row>
    <row r="66" spans="2:2">
      <c r="B66" s="32"/>
    </row>
    <row r="67" spans="2:2">
      <c r="B67" s="32"/>
    </row>
    <row r="68" spans="2:2">
      <c r="B68" s="32"/>
    </row>
    <row r="69" spans="2:2">
      <c r="B69" s="32"/>
    </row>
    <row r="70" spans="2:2">
      <c r="B70" s="32"/>
    </row>
    <row r="71" spans="2:2">
      <c r="B71" s="32"/>
    </row>
    <row r="72" spans="2:2">
      <c r="B72" s="32"/>
    </row>
    <row r="73" spans="2:2">
      <c r="B73" s="32"/>
    </row>
    <row r="74" spans="2:2">
      <c r="B74" s="32"/>
    </row>
    <row r="75" spans="2:2">
      <c r="B75" s="32"/>
    </row>
    <row r="76" spans="2:2">
      <c r="B76" s="32"/>
    </row>
    <row r="77" spans="2:2">
      <c r="B77" s="32"/>
    </row>
    <row r="78" spans="2:2">
      <c r="B78" s="32"/>
    </row>
    <row r="79" spans="2:2">
      <c r="B79" s="32"/>
    </row>
    <row r="80" spans="2:2">
      <c r="B80" s="32"/>
    </row>
    <row r="81" spans="2:2">
      <c r="B81" s="32"/>
    </row>
    <row r="82" spans="2:2">
      <c r="B82" s="32"/>
    </row>
    <row r="83" spans="2:2">
      <c r="B83" s="32"/>
    </row>
    <row r="84" spans="2:2">
      <c r="B84" s="32"/>
    </row>
    <row r="85" spans="2:2">
      <c r="B85" s="32"/>
    </row>
    <row r="86" spans="2:2">
      <c r="B86" s="32"/>
    </row>
  </sheetData>
  <mergeCells count="2">
    <mergeCell ref="A3:E3"/>
    <mergeCell ref="D1:E1"/>
  </mergeCells>
  <pageMargins left="0.74803149606299213" right="0.39370078740157483" top="0.27559055118110237" bottom="0.19685039370078741" header="0.27559055118110237" footer="0.27559055118110237"/>
  <pageSetup paperSize="9" scale="5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S132"/>
  <sheetViews>
    <sheetView workbookViewId="0">
      <selection activeCell="L128" sqref="L128:L130"/>
    </sheetView>
  </sheetViews>
  <sheetFormatPr defaultColWidth="36" defaultRowHeight="12.75"/>
  <cols>
    <col min="1" max="1" width="57.7109375" style="24" customWidth="1"/>
    <col min="2" max="2" width="8.42578125" style="24" customWidth="1"/>
    <col min="3" max="3" width="7.42578125" style="26" customWidth="1"/>
    <col min="4" max="4" width="6.7109375" style="26" customWidth="1"/>
    <col min="5" max="5" width="15" style="26" customWidth="1"/>
    <col min="6" max="6" width="8.85546875" style="26" customWidth="1"/>
    <col min="7" max="7" width="10.7109375" style="26" hidden="1" customWidth="1"/>
    <col min="8" max="8" width="15.42578125" style="107" hidden="1" customWidth="1"/>
    <col min="9" max="10" width="16.140625" style="106" hidden="1" customWidth="1"/>
    <col min="11" max="11" width="11.5703125" style="106" hidden="1" customWidth="1"/>
    <col min="12" max="12" width="14.5703125" style="107" customWidth="1"/>
    <col min="13" max="13" width="9.140625" style="27" hidden="1" customWidth="1"/>
    <col min="14" max="14" width="6.28515625" style="27" customWidth="1"/>
    <col min="15" max="15" width="17.140625" style="27" customWidth="1"/>
    <col min="16" max="16" width="11.5703125" style="27" customWidth="1"/>
    <col min="17" max="17" width="12.42578125" style="27" customWidth="1"/>
    <col min="18" max="18" width="11.28515625" style="27" customWidth="1"/>
    <col min="19" max="19" width="13.5703125" style="27" customWidth="1"/>
    <col min="20" max="256" width="9.140625" style="27" customWidth="1"/>
    <col min="257" max="257" width="3.5703125" style="27" customWidth="1"/>
    <col min="258" max="16384" width="36" style="27"/>
  </cols>
  <sheetData>
    <row r="1" spans="1:18" ht="77.25" customHeight="1">
      <c r="A1" s="21"/>
      <c r="B1" s="21"/>
      <c r="C1" s="21"/>
      <c r="E1" s="386" t="s">
        <v>420</v>
      </c>
      <c r="F1" s="386"/>
      <c r="G1" s="386"/>
      <c r="H1" s="386"/>
      <c r="I1" s="386"/>
      <c r="J1" s="386"/>
      <c r="K1" s="386"/>
      <c r="L1" s="386"/>
      <c r="M1" s="386"/>
      <c r="N1" s="382"/>
      <c r="O1" s="382"/>
    </row>
    <row r="2" spans="1:18" ht="16.5" hidden="1" customHeight="1">
      <c r="B2" s="25"/>
      <c r="G2" s="82"/>
      <c r="H2" s="89"/>
      <c r="I2" s="89"/>
      <c r="J2" s="89"/>
      <c r="K2" s="89"/>
      <c r="L2" s="89"/>
    </row>
    <row r="3" spans="1:18" s="29" customFormat="1" ht="36" customHeight="1">
      <c r="A3" s="383" t="s">
        <v>380</v>
      </c>
      <c r="B3" s="383"/>
      <c r="C3" s="383"/>
      <c r="D3" s="383"/>
      <c r="E3" s="383"/>
      <c r="F3" s="383"/>
      <c r="G3" s="383"/>
      <c r="H3" s="383"/>
      <c r="I3" s="384"/>
      <c r="J3" s="185"/>
      <c r="K3" s="185"/>
      <c r="L3" s="90"/>
    </row>
    <row r="4" spans="1:18" s="28" customFormat="1" ht="12.75" customHeight="1">
      <c r="A4" s="91"/>
      <c r="B4" s="91"/>
      <c r="C4" s="91"/>
      <c r="D4" s="91"/>
      <c r="E4" s="92"/>
      <c r="F4" s="93"/>
      <c r="G4" s="93"/>
      <c r="H4" s="93"/>
      <c r="I4" s="93"/>
      <c r="J4" s="93"/>
      <c r="K4" s="93"/>
      <c r="L4" s="129" t="s">
        <v>220</v>
      </c>
    </row>
    <row r="5" spans="1:18" s="50" customFormat="1" ht="27.75" customHeight="1">
      <c r="A5" s="70" t="s">
        <v>52</v>
      </c>
      <c r="B5" s="70"/>
      <c r="C5" s="75" t="s">
        <v>96</v>
      </c>
      <c r="D5" s="75" t="s">
        <v>97</v>
      </c>
      <c r="E5" s="75" t="s">
        <v>98</v>
      </c>
      <c r="F5" s="75" t="s">
        <v>99</v>
      </c>
      <c r="G5" s="76" t="s">
        <v>10</v>
      </c>
      <c r="H5" s="94" t="s">
        <v>205</v>
      </c>
      <c r="I5" s="94" t="s">
        <v>10</v>
      </c>
      <c r="J5" s="96" t="s">
        <v>355</v>
      </c>
      <c r="K5" s="94" t="s">
        <v>238</v>
      </c>
      <c r="L5" s="96" t="s">
        <v>255</v>
      </c>
    </row>
    <row r="6" spans="1:18" s="49" customFormat="1">
      <c r="A6" s="95">
        <v>1</v>
      </c>
      <c r="B6" s="95">
        <v>2</v>
      </c>
      <c r="C6" s="75" t="s">
        <v>53</v>
      </c>
      <c r="D6" s="75" t="s">
        <v>54</v>
      </c>
      <c r="E6" s="75" t="s">
        <v>55</v>
      </c>
      <c r="F6" s="75" t="s">
        <v>56</v>
      </c>
      <c r="G6" s="95">
        <v>7</v>
      </c>
      <c r="H6" s="96">
        <v>8</v>
      </c>
      <c r="I6" s="96">
        <v>7</v>
      </c>
      <c r="J6" s="96"/>
      <c r="K6" s="96"/>
      <c r="L6" s="130">
        <v>7</v>
      </c>
    </row>
    <row r="7" spans="1:18" s="49" customFormat="1">
      <c r="A7" s="241" t="s">
        <v>342</v>
      </c>
      <c r="B7" s="95"/>
      <c r="C7" s="75"/>
      <c r="D7" s="75"/>
      <c r="E7" s="75"/>
      <c r="F7" s="75"/>
      <c r="G7" s="95"/>
      <c r="H7" s="96"/>
      <c r="I7" s="96"/>
      <c r="J7" s="96"/>
      <c r="K7" s="96"/>
      <c r="L7" s="130"/>
    </row>
    <row r="8" spans="1:18" s="28" customFormat="1">
      <c r="A8" s="162" t="s">
        <v>100</v>
      </c>
      <c r="B8" s="163" t="s">
        <v>101</v>
      </c>
      <c r="C8" s="163" t="s">
        <v>102</v>
      </c>
      <c r="D8" s="163"/>
      <c r="E8" s="163"/>
      <c r="F8" s="164"/>
      <c r="G8" s="165" t="e">
        <f>G9+G26+G44</f>
        <v>#REF!</v>
      </c>
      <c r="H8" s="166" t="e">
        <f>H9+H26+H44+H17</f>
        <v>#REF!</v>
      </c>
      <c r="I8" s="166" t="e">
        <f>L8-H8</f>
        <v>#REF!</v>
      </c>
      <c r="J8" s="166">
        <f>J9+J26+J44+J17+J51</f>
        <v>10271.660959999999</v>
      </c>
      <c r="K8" s="235">
        <f>L8-J8</f>
        <v>3776.9096000000009</v>
      </c>
      <c r="L8" s="235">
        <f>L9+L26+L44+L17+L38+L51</f>
        <v>14048.57056</v>
      </c>
      <c r="P8" s="206"/>
      <c r="Q8" s="207"/>
      <c r="R8" s="207"/>
    </row>
    <row r="9" spans="1:18" s="30" customFormat="1" ht="25.5" customHeight="1">
      <c r="A9" s="162" t="s">
        <v>103</v>
      </c>
      <c r="B9" s="163" t="s">
        <v>101</v>
      </c>
      <c r="C9" s="163" t="s">
        <v>102</v>
      </c>
      <c r="D9" s="163" t="s">
        <v>104</v>
      </c>
      <c r="E9" s="163"/>
      <c r="F9" s="164"/>
      <c r="G9" s="165" t="e">
        <f>#REF!+G10</f>
        <v>#REF!</v>
      </c>
      <c r="H9" s="166">
        <v>660</v>
      </c>
      <c r="I9" s="166">
        <f t="shared" ref="I9:I85" si="0">L9-H9</f>
        <v>688.42599999999993</v>
      </c>
      <c r="J9" s="166">
        <f>J10</f>
        <v>1348.43</v>
      </c>
      <c r="K9" s="235">
        <f>L9-J9</f>
        <v>-4.0000000001327862E-3</v>
      </c>
      <c r="L9" s="235">
        <f>L10</f>
        <v>1348.4259999999999</v>
      </c>
      <c r="O9" s="189"/>
      <c r="P9" s="206"/>
      <c r="Q9" s="208"/>
      <c r="R9" s="208"/>
    </row>
    <row r="10" spans="1:18" s="28" customFormat="1" ht="12.75" customHeight="1">
      <c r="A10" s="242" t="s">
        <v>258</v>
      </c>
      <c r="B10" s="95">
        <v>801</v>
      </c>
      <c r="C10" s="243" t="s">
        <v>102</v>
      </c>
      <c r="D10" s="243" t="s">
        <v>104</v>
      </c>
      <c r="E10" s="244" t="s">
        <v>259</v>
      </c>
      <c r="F10" s="79"/>
      <c r="G10" s="77">
        <f t="shared" ref="G10" si="1">G11</f>
        <v>500</v>
      </c>
      <c r="H10" s="94">
        <f>H11</f>
        <v>0</v>
      </c>
      <c r="I10" s="94">
        <f t="shared" si="0"/>
        <v>1348.4259999999999</v>
      </c>
      <c r="J10" s="94">
        <f>J11</f>
        <v>1348.43</v>
      </c>
      <c r="K10" s="96">
        <f t="shared" ref="K10:K122" si="2">L10-J10</f>
        <v>-4.0000000001327862E-3</v>
      </c>
      <c r="L10" s="96">
        <f>L11</f>
        <v>1348.4259999999999</v>
      </c>
      <c r="O10" s="300"/>
      <c r="P10" s="209"/>
      <c r="Q10" s="207"/>
      <c r="R10" s="207"/>
    </row>
    <row r="11" spans="1:18" s="28" customFormat="1" ht="12" customHeight="1">
      <c r="A11" s="242" t="s">
        <v>260</v>
      </c>
      <c r="B11" s="95">
        <v>801</v>
      </c>
      <c r="C11" s="243" t="s">
        <v>102</v>
      </c>
      <c r="D11" s="243" t="s">
        <v>104</v>
      </c>
      <c r="E11" s="244" t="s">
        <v>261</v>
      </c>
      <c r="F11" s="79"/>
      <c r="G11" s="77">
        <f>G14+G15</f>
        <v>500</v>
      </c>
      <c r="H11" s="94"/>
      <c r="I11" s="94">
        <f t="shared" si="0"/>
        <v>1348.4259999999999</v>
      </c>
      <c r="J11" s="94">
        <f>J14+J15</f>
        <v>1348.43</v>
      </c>
      <c r="K11" s="96">
        <f t="shared" si="2"/>
        <v>-4.0000000001327862E-3</v>
      </c>
      <c r="L11" s="96">
        <f>L12</f>
        <v>1348.4259999999999</v>
      </c>
      <c r="P11" s="209"/>
      <c r="Q11" s="207"/>
      <c r="R11" s="207"/>
    </row>
    <row r="12" spans="1:18" s="28" customFormat="1" ht="28.5" customHeight="1">
      <c r="A12" s="242" t="s">
        <v>262</v>
      </c>
      <c r="B12" s="95">
        <v>801</v>
      </c>
      <c r="C12" s="243" t="s">
        <v>102</v>
      </c>
      <c r="D12" s="243" t="s">
        <v>104</v>
      </c>
      <c r="E12" s="244" t="s">
        <v>263</v>
      </c>
      <c r="F12" s="79"/>
      <c r="G12" s="77"/>
      <c r="H12" s="94"/>
      <c r="I12" s="94"/>
      <c r="J12" s="94"/>
      <c r="K12" s="96"/>
      <c r="L12" s="96">
        <f>L13</f>
        <v>1348.4259999999999</v>
      </c>
      <c r="O12" s="300"/>
      <c r="P12" s="209"/>
      <c r="Q12" s="207"/>
      <c r="R12" s="207"/>
    </row>
    <row r="13" spans="1:18" s="28" customFormat="1" ht="25.5">
      <c r="A13" s="242" t="s">
        <v>264</v>
      </c>
      <c r="B13" s="95">
        <v>801</v>
      </c>
      <c r="C13" s="243" t="s">
        <v>102</v>
      </c>
      <c r="D13" s="243" t="s">
        <v>104</v>
      </c>
      <c r="E13" s="244" t="s">
        <v>265</v>
      </c>
      <c r="F13" s="79"/>
      <c r="G13" s="97"/>
      <c r="H13" s="94"/>
      <c r="I13" s="94">
        <f t="shared" si="0"/>
        <v>1348.4259999999999</v>
      </c>
      <c r="J13" s="94">
        <f>J14+J15</f>
        <v>1348.43</v>
      </c>
      <c r="K13" s="96">
        <f t="shared" si="2"/>
        <v>-4.0000000001327862E-3</v>
      </c>
      <c r="L13" s="96">
        <f>L14+L15</f>
        <v>1348.4259999999999</v>
      </c>
      <c r="O13" s="300"/>
      <c r="P13" s="209"/>
      <c r="Q13" s="207"/>
      <c r="R13" s="207"/>
    </row>
    <row r="14" spans="1:18" s="28" customFormat="1">
      <c r="A14" s="242" t="s">
        <v>206</v>
      </c>
      <c r="B14" s="95">
        <v>801</v>
      </c>
      <c r="C14" s="243" t="s">
        <v>102</v>
      </c>
      <c r="D14" s="243" t="s">
        <v>104</v>
      </c>
      <c r="E14" s="244" t="s">
        <v>265</v>
      </c>
      <c r="F14" s="243" t="s">
        <v>106</v>
      </c>
      <c r="G14" s="97">
        <v>500</v>
      </c>
      <c r="H14" s="94"/>
      <c r="I14" s="94">
        <f t="shared" si="0"/>
        <v>1035.6579999999999</v>
      </c>
      <c r="J14" s="94">
        <v>1035.6600000000001</v>
      </c>
      <c r="K14" s="96">
        <f t="shared" si="2"/>
        <v>-2.00000000018008E-3</v>
      </c>
      <c r="L14" s="96">
        <v>1035.6579999999999</v>
      </c>
      <c r="O14" s="168"/>
      <c r="P14" s="209"/>
      <c r="Q14" s="210"/>
      <c r="R14" s="210"/>
    </row>
    <row r="15" spans="1:18" s="28" customFormat="1">
      <c r="A15" s="242" t="s">
        <v>207</v>
      </c>
      <c r="B15" s="95">
        <v>801</v>
      </c>
      <c r="C15" s="243" t="s">
        <v>102</v>
      </c>
      <c r="D15" s="243" t="s">
        <v>104</v>
      </c>
      <c r="E15" s="244" t="s">
        <v>265</v>
      </c>
      <c r="F15" s="243" t="s">
        <v>202</v>
      </c>
      <c r="G15" s="97"/>
      <c r="H15" s="94"/>
      <c r="I15" s="94">
        <f t="shared" si="0"/>
        <v>312.76799999999997</v>
      </c>
      <c r="J15" s="94">
        <v>312.77</v>
      </c>
      <c r="K15" s="96">
        <f t="shared" si="2"/>
        <v>-2.0000000000095497E-3</v>
      </c>
      <c r="L15" s="96">
        <v>312.76799999999997</v>
      </c>
      <c r="O15" s="27"/>
      <c r="P15" s="209"/>
      <c r="Q15" s="207"/>
      <c r="R15" s="210"/>
    </row>
    <row r="16" spans="1:18" s="28" customFormat="1" ht="25.5" hidden="1">
      <c r="A16" s="242" t="s">
        <v>209</v>
      </c>
      <c r="B16" s="79" t="s">
        <v>101</v>
      </c>
      <c r="C16" s="79" t="s">
        <v>102</v>
      </c>
      <c r="D16" s="79" t="s">
        <v>104</v>
      </c>
      <c r="E16" s="244" t="s">
        <v>265</v>
      </c>
      <c r="F16" s="230" t="s">
        <v>110</v>
      </c>
      <c r="G16" s="97"/>
      <c r="H16" s="94"/>
      <c r="I16" s="94"/>
      <c r="J16" s="94"/>
      <c r="K16" s="96"/>
      <c r="L16" s="96"/>
      <c r="O16" s="27"/>
      <c r="P16" s="209"/>
      <c r="Q16" s="207"/>
      <c r="R16" s="210"/>
    </row>
    <row r="17" spans="1:19" s="51" customFormat="1" ht="38.25">
      <c r="A17" s="98" t="s">
        <v>48</v>
      </c>
      <c r="B17" s="79" t="s">
        <v>101</v>
      </c>
      <c r="C17" s="99" t="s">
        <v>107</v>
      </c>
      <c r="D17" s="99" t="s">
        <v>108</v>
      </c>
      <c r="E17" s="99"/>
      <c r="F17" s="99"/>
      <c r="G17" s="77"/>
      <c r="H17" s="94" t="e">
        <f>#REF!</f>
        <v>#REF!</v>
      </c>
      <c r="I17" s="94">
        <f>L1</f>
        <v>0</v>
      </c>
      <c r="J17" s="235">
        <f>J18</f>
        <v>1005.74292</v>
      </c>
      <c r="K17" s="235">
        <f t="shared" si="2"/>
        <v>3.9059999999949468E-2</v>
      </c>
      <c r="L17" s="235">
        <f>L18</f>
        <v>1005.78198</v>
      </c>
      <c r="M17" s="28"/>
      <c r="O17" s="168"/>
      <c r="P17" s="206"/>
      <c r="Q17" s="211"/>
      <c r="R17" s="212"/>
    </row>
    <row r="18" spans="1:19" s="51" customFormat="1" ht="17.25" customHeight="1">
      <c r="A18" s="242" t="s">
        <v>258</v>
      </c>
      <c r="B18" s="95">
        <v>801</v>
      </c>
      <c r="C18" s="243" t="s">
        <v>102</v>
      </c>
      <c r="D18" s="243" t="s">
        <v>108</v>
      </c>
      <c r="E18" s="244" t="s">
        <v>259</v>
      </c>
      <c r="F18" s="80"/>
      <c r="G18" s="77"/>
      <c r="H18" s="94"/>
      <c r="I18" s="94"/>
      <c r="J18" s="94">
        <f>J19</f>
        <v>1005.74292</v>
      </c>
      <c r="K18" s="96">
        <f t="shared" si="2"/>
        <v>3.9059999999949468E-2</v>
      </c>
      <c r="L18" s="96">
        <f>L19</f>
        <v>1005.78198</v>
      </c>
      <c r="M18" s="28"/>
      <c r="O18" s="168"/>
      <c r="P18" s="209"/>
      <c r="Q18" s="211"/>
      <c r="R18" s="212"/>
    </row>
    <row r="19" spans="1:19" s="51" customFormat="1" ht="15.75" customHeight="1">
      <c r="A19" s="242" t="s">
        <v>109</v>
      </c>
      <c r="B19" s="95">
        <v>801</v>
      </c>
      <c r="C19" s="243" t="s">
        <v>102</v>
      </c>
      <c r="D19" s="243" t="s">
        <v>108</v>
      </c>
      <c r="E19" s="244" t="s">
        <v>266</v>
      </c>
      <c r="F19" s="80"/>
      <c r="G19" s="77"/>
      <c r="H19" s="94"/>
      <c r="I19" s="94"/>
      <c r="J19" s="94">
        <f>J20</f>
        <v>1005.74292</v>
      </c>
      <c r="K19" s="96">
        <f t="shared" si="2"/>
        <v>3.9059999999949468E-2</v>
      </c>
      <c r="L19" s="96">
        <f>L20</f>
        <v>1005.78198</v>
      </c>
      <c r="M19" s="28"/>
      <c r="P19" s="209"/>
      <c r="Q19" s="211"/>
      <c r="R19" s="212"/>
    </row>
    <row r="20" spans="1:19" s="51" customFormat="1" ht="27" customHeight="1">
      <c r="A20" s="245" t="s">
        <v>267</v>
      </c>
      <c r="B20" s="95">
        <v>801</v>
      </c>
      <c r="C20" s="243" t="s">
        <v>102</v>
      </c>
      <c r="D20" s="243" t="s">
        <v>108</v>
      </c>
      <c r="E20" s="244" t="s">
        <v>268</v>
      </c>
      <c r="F20" s="80"/>
      <c r="G20" s="77"/>
      <c r="H20" s="94"/>
      <c r="I20" s="94"/>
      <c r="J20" s="94">
        <f>J21</f>
        <v>1005.74292</v>
      </c>
      <c r="K20" s="96"/>
      <c r="L20" s="96">
        <f>L21</f>
        <v>1005.78198</v>
      </c>
      <c r="M20" s="28"/>
      <c r="O20" s="168"/>
      <c r="P20" s="209"/>
      <c r="Q20" s="211"/>
      <c r="R20" s="212"/>
    </row>
    <row r="21" spans="1:19" s="51" customFormat="1" ht="30" customHeight="1">
      <c r="A21" s="246" t="s">
        <v>264</v>
      </c>
      <c r="B21" s="95">
        <v>801</v>
      </c>
      <c r="C21" s="230" t="s">
        <v>102</v>
      </c>
      <c r="D21" s="230" t="s">
        <v>108</v>
      </c>
      <c r="E21" s="244" t="s">
        <v>269</v>
      </c>
      <c r="F21" s="80"/>
      <c r="G21" s="77"/>
      <c r="H21" s="94"/>
      <c r="I21" s="94"/>
      <c r="J21" s="94">
        <f>J22+J23</f>
        <v>1005.74292</v>
      </c>
      <c r="K21" s="96">
        <f t="shared" si="2"/>
        <v>3.9059999999949468E-2</v>
      </c>
      <c r="L21" s="96">
        <f>SUM(L22:L25)</f>
        <v>1005.78198</v>
      </c>
      <c r="M21" s="28"/>
      <c r="O21" s="237"/>
      <c r="P21" s="209"/>
      <c r="Q21" s="211"/>
      <c r="R21" s="212"/>
    </row>
    <row r="22" spans="1:19" s="51" customFormat="1" ht="16.5" customHeight="1">
      <c r="A22" s="246" t="s">
        <v>206</v>
      </c>
      <c r="B22" s="95">
        <v>801</v>
      </c>
      <c r="C22" s="230" t="s">
        <v>102</v>
      </c>
      <c r="D22" s="230" t="s">
        <v>108</v>
      </c>
      <c r="E22" s="244" t="s">
        <v>269</v>
      </c>
      <c r="F22" s="247" t="s">
        <v>106</v>
      </c>
      <c r="G22" s="77"/>
      <c r="H22" s="94"/>
      <c r="I22" s="94"/>
      <c r="J22" s="94">
        <v>772.46</v>
      </c>
      <c r="K22" s="96">
        <f t="shared" si="2"/>
        <v>2.9999999999972715E-2</v>
      </c>
      <c r="L22" s="96">
        <v>772.49</v>
      </c>
      <c r="M22" s="28"/>
      <c r="O22" s="237"/>
      <c r="P22" s="209"/>
      <c r="Q22" s="213"/>
      <c r="R22" s="213"/>
    </row>
    <row r="23" spans="1:19" s="51" customFormat="1" ht="14.25" customHeight="1">
      <c r="A23" s="246" t="s">
        <v>219</v>
      </c>
      <c r="B23" s="95">
        <v>801</v>
      </c>
      <c r="C23" s="230" t="s">
        <v>102</v>
      </c>
      <c r="D23" s="230" t="s">
        <v>108</v>
      </c>
      <c r="E23" s="244" t="s">
        <v>269</v>
      </c>
      <c r="F23" s="247" t="s">
        <v>202</v>
      </c>
      <c r="G23" s="77"/>
      <c r="H23" s="94"/>
      <c r="I23" s="94"/>
      <c r="J23" s="94">
        <f>J22*30.2%</f>
        <v>233.28291999999999</v>
      </c>
      <c r="K23" s="96">
        <f>L23-J23</f>
        <v>9.060000000005175E-3</v>
      </c>
      <c r="L23" s="96">
        <f>L22*30.2%</f>
        <v>233.29198</v>
      </c>
      <c r="M23" s="28"/>
      <c r="P23" s="209"/>
      <c r="Q23" s="211"/>
      <c r="R23" s="213"/>
    </row>
    <row r="24" spans="1:19" s="51" customFormat="1" ht="25.5" hidden="1" customHeight="1">
      <c r="A24" s="242" t="s">
        <v>209</v>
      </c>
      <c r="B24" s="79" t="s">
        <v>101</v>
      </c>
      <c r="C24" s="79" t="s">
        <v>102</v>
      </c>
      <c r="D24" s="79" t="s">
        <v>108</v>
      </c>
      <c r="E24" s="161" t="s">
        <v>246</v>
      </c>
      <c r="F24" s="230" t="s">
        <v>110</v>
      </c>
      <c r="G24" s="97"/>
      <c r="H24" s="94"/>
      <c r="I24" s="94">
        <f t="shared" ref="I24:I25" si="3">L24-H24</f>
        <v>0</v>
      </c>
      <c r="J24" s="94"/>
      <c r="K24" s="235">
        <f t="shared" ref="K24:K25" si="4">L24-J24</f>
        <v>0</v>
      </c>
      <c r="L24" s="96"/>
      <c r="M24" s="28"/>
      <c r="P24" s="209"/>
      <c r="Q24" s="211"/>
      <c r="R24" s="213"/>
    </row>
    <row r="25" spans="1:19" s="51" customFormat="1" ht="27" hidden="1" customHeight="1">
      <c r="A25" s="103" t="s">
        <v>119</v>
      </c>
      <c r="B25" s="79" t="s">
        <v>101</v>
      </c>
      <c r="C25" s="79" t="s">
        <v>102</v>
      </c>
      <c r="D25" s="79" t="s">
        <v>108</v>
      </c>
      <c r="E25" s="161" t="s">
        <v>246</v>
      </c>
      <c r="F25" s="230">
        <v>244</v>
      </c>
      <c r="G25" s="97"/>
      <c r="H25" s="94"/>
      <c r="I25" s="94">
        <f t="shared" si="3"/>
        <v>0</v>
      </c>
      <c r="J25" s="94"/>
      <c r="K25" s="235">
        <f t="shared" si="4"/>
        <v>0</v>
      </c>
      <c r="L25" s="96"/>
      <c r="M25" s="28"/>
      <c r="P25" s="209"/>
      <c r="Q25" s="211"/>
      <c r="R25" s="213"/>
    </row>
    <row r="26" spans="1:19" s="51" customFormat="1" ht="39" customHeight="1">
      <c r="A26" s="81" t="s">
        <v>47</v>
      </c>
      <c r="B26" s="186" t="s">
        <v>101</v>
      </c>
      <c r="C26" s="186" t="s">
        <v>102</v>
      </c>
      <c r="D26" s="186" t="s">
        <v>111</v>
      </c>
      <c r="E26" s="186"/>
      <c r="F26" s="186"/>
      <c r="G26" s="165" t="e">
        <f>#REF!+#REF!</f>
        <v>#REF!</v>
      </c>
      <c r="H26" s="166" t="e">
        <f>#REF!</f>
        <v>#REF!</v>
      </c>
      <c r="I26" s="166" t="e">
        <f t="shared" si="0"/>
        <v>#REF!</v>
      </c>
      <c r="J26" s="235">
        <f>J27</f>
        <v>3466.7963399999999</v>
      </c>
      <c r="K26" s="235">
        <f>L26-J26</f>
        <v>395.23512000000028</v>
      </c>
      <c r="L26" s="235">
        <f>L27</f>
        <v>3862.0314600000002</v>
      </c>
      <c r="P26" s="206"/>
      <c r="Q26" s="211"/>
      <c r="R26" s="211"/>
    </row>
    <row r="27" spans="1:19" ht="26.25" customHeight="1">
      <c r="A27" s="248" t="s">
        <v>343</v>
      </c>
      <c r="B27" s="95">
        <v>801</v>
      </c>
      <c r="C27" s="243" t="s">
        <v>102</v>
      </c>
      <c r="D27" s="243" t="s">
        <v>111</v>
      </c>
      <c r="E27" s="243" t="s">
        <v>289</v>
      </c>
      <c r="F27" s="79"/>
      <c r="G27" s="97"/>
      <c r="H27" s="94"/>
      <c r="I27" s="94">
        <f t="shared" si="0"/>
        <v>3862.0314600000002</v>
      </c>
      <c r="J27" s="96">
        <f>J29</f>
        <v>3466.7963399999999</v>
      </c>
      <c r="K27" s="96">
        <f t="shared" si="2"/>
        <v>395.23512000000028</v>
      </c>
      <c r="L27" s="96">
        <f>L28</f>
        <v>3862.0314600000002</v>
      </c>
      <c r="P27" s="209"/>
      <c r="Q27" s="211"/>
      <c r="R27" s="211"/>
    </row>
    <row r="28" spans="1:19" ht="26.25" customHeight="1">
      <c r="A28" s="249" t="s">
        <v>344</v>
      </c>
      <c r="B28" s="95">
        <v>801</v>
      </c>
      <c r="C28" s="243" t="s">
        <v>102</v>
      </c>
      <c r="D28" s="243" t="s">
        <v>111</v>
      </c>
      <c r="E28" s="243" t="s">
        <v>290</v>
      </c>
      <c r="F28" s="79"/>
      <c r="G28" s="97"/>
      <c r="H28" s="94"/>
      <c r="I28" s="94"/>
      <c r="J28" s="96">
        <f>J29</f>
        <v>3466.7963399999999</v>
      </c>
      <c r="K28" s="96">
        <f>K29</f>
        <v>395.23512000000028</v>
      </c>
      <c r="L28" s="96">
        <f>L29</f>
        <v>3862.0314600000002</v>
      </c>
      <c r="P28" s="209"/>
      <c r="Q28" s="211"/>
      <c r="R28" s="211"/>
    </row>
    <row r="29" spans="1:19" ht="51">
      <c r="A29" s="78" t="s">
        <v>345</v>
      </c>
      <c r="B29" s="79" t="s">
        <v>101</v>
      </c>
      <c r="C29" s="79" t="s">
        <v>102</v>
      </c>
      <c r="D29" s="79" t="s">
        <v>111</v>
      </c>
      <c r="E29" s="79" t="s">
        <v>270</v>
      </c>
      <c r="F29" s="79"/>
      <c r="G29" s="97"/>
      <c r="H29" s="94"/>
      <c r="I29" s="94">
        <f t="shared" si="0"/>
        <v>3862.0314600000002</v>
      </c>
      <c r="J29" s="96">
        <f>J30+J33+J36+J37</f>
        <v>3466.7963399999999</v>
      </c>
      <c r="K29" s="96">
        <f t="shared" si="2"/>
        <v>395.23512000000028</v>
      </c>
      <c r="L29" s="96">
        <f>L30</f>
        <v>3862.0314600000002</v>
      </c>
      <c r="P29" s="209"/>
      <c r="Q29" s="211"/>
      <c r="R29" s="211"/>
    </row>
    <row r="30" spans="1:19" ht="25.5">
      <c r="A30" s="242" t="s">
        <v>264</v>
      </c>
      <c r="B30" s="95">
        <v>801</v>
      </c>
      <c r="C30" s="79" t="s">
        <v>102</v>
      </c>
      <c r="D30" s="79" t="s">
        <v>111</v>
      </c>
      <c r="E30" s="79" t="s">
        <v>247</v>
      </c>
      <c r="F30" s="79"/>
      <c r="G30" s="97"/>
      <c r="H30" s="94"/>
      <c r="I30" s="94">
        <f t="shared" si="0"/>
        <v>3862.0314600000002</v>
      </c>
      <c r="J30" s="94">
        <f>J31+J32</f>
        <v>3466.7963399999999</v>
      </c>
      <c r="K30" s="96">
        <f t="shared" si="2"/>
        <v>395.23512000000028</v>
      </c>
      <c r="L30" s="96">
        <f>SUM(L31:L37)</f>
        <v>3862.0314600000002</v>
      </c>
      <c r="O30" s="211"/>
      <c r="P30" s="209"/>
      <c r="Q30" s="211"/>
      <c r="R30" s="211"/>
    </row>
    <row r="31" spans="1:19">
      <c r="A31" s="250" t="s">
        <v>206</v>
      </c>
      <c r="B31" s="95">
        <v>801</v>
      </c>
      <c r="C31" s="243" t="s">
        <v>102</v>
      </c>
      <c r="D31" s="243" t="s">
        <v>111</v>
      </c>
      <c r="E31" s="243" t="s">
        <v>247</v>
      </c>
      <c r="F31" s="104" t="s">
        <v>106</v>
      </c>
      <c r="G31" s="97"/>
      <c r="H31" s="94"/>
      <c r="I31" s="94">
        <f t="shared" si="0"/>
        <v>2966.23</v>
      </c>
      <c r="J31" s="94">
        <v>2662.67</v>
      </c>
      <c r="K31" s="96">
        <f t="shared" si="2"/>
        <v>303.55999999999995</v>
      </c>
      <c r="L31" s="96">
        <v>2966.23</v>
      </c>
      <c r="O31" s="209"/>
      <c r="P31" s="209"/>
      <c r="Q31" s="213"/>
      <c r="R31" s="213"/>
      <c r="S31" s="168"/>
    </row>
    <row r="32" spans="1:19" ht="38.25">
      <c r="A32" s="250" t="s">
        <v>208</v>
      </c>
      <c r="B32" s="95">
        <v>801</v>
      </c>
      <c r="C32" s="243" t="s">
        <v>102</v>
      </c>
      <c r="D32" s="243" t="s">
        <v>111</v>
      </c>
      <c r="E32" s="243" t="s">
        <v>247</v>
      </c>
      <c r="F32" s="104" t="s">
        <v>202</v>
      </c>
      <c r="G32" s="97"/>
      <c r="H32" s="94"/>
      <c r="I32" s="94">
        <f t="shared" si="0"/>
        <v>895.80146000000002</v>
      </c>
      <c r="J32" s="96">
        <f>J31*30.2%</f>
        <v>804.12634000000003</v>
      </c>
      <c r="K32" s="96">
        <f>L32-J32</f>
        <v>91.675119999999993</v>
      </c>
      <c r="L32" s="96">
        <f>L31*30.2%</f>
        <v>895.80146000000002</v>
      </c>
      <c r="O32" s="209"/>
      <c r="P32" s="209"/>
      <c r="Q32" s="211"/>
      <c r="R32" s="213"/>
    </row>
    <row r="33" spans="1:18" ht="25.5" hidden="1">
      <c r="A33" s="250" t="s">
        <v>209</v>
      </c>
      <c r="B33" s="95">
        <v>801</v>
      </c>
      <c r="C33" s="79" t="s">
        <v>102</v>
      </c>
      <c r="D33" s="79" t="s">
        <v>111</v>
      </c>
      <c r="E33" s="79" t="s">
        <v>247</v>
      </c>
      <c r="F33" s="100" t="s">
        <v>110</v>
      </c>
      <c r="G33" s="97"/>
      <c r="H33" s="94"/>
      <c r="I33" s="94">
        <f t="shared" si="0"/>
        <v>0</v>
      </c>
      <c r="J33" s="96"/>
      <c r="K33" s="96">
        <f t="shared" si="2"/>
        <v>0</v>
      </c>
      <c r="L33" s="96"/>
      <c r="O33" s="213"/>
      <c r="P33" s="209"/>
      <c r="Q33" s="211"/>
      <c r="R33" s="211"/>
    </row>
    <row r="34" spans="1:18" ht="25.5" hidden="1">
      <c r="A34" s="103" t="s">
        <v>119</v>
      </c>
      <c r="B34" s="79" t="s">
        <v>101</v>
      </c>
      <c r="C34" s="79" t="s">
        <v>102</v>
      </c>
      <c r="D34" s="79" t="s">
        <v>111</v>
      </c>
      <c r="E34" s="79" t="s">
        <v>247</v>
      </c>
      <c r="F34" s="100">
        <v>244</v>
      </c>
      <c r="G34" s="97"/>
      <c r="H34" s="94"/>
      <c r="I34" s="94">
        <f t="shared" si="0"/>
        <v>0</v>
      </c>
      <c r="J34" s="94"/>
      <c r="K34" s="235">
        <f t="shared" si="2"/>
        <v>0</v>
      </c>
      <c r="L34" s="96"/>
      <c r="O34" s="168"/>
      <c r="P34" s="209"/>
      <c r="Q34" s="211"/>
      <c r="R34" s="211"/>
    </row>
    <row r="35" spans="1:18" ht="76.5" hidden="1">
      <c r="A35" s="103" t="s">
        <v>210</v>
      </c>
      <c r="B35" s="79" t="s">
        <v>101</v>
      </c>
      <c r="C35" s="79" t="s">
        <v>102</v>
      </c>
      <c r="D35" s="79" t="s">
        <v>111</v>
      </c>
      <c r="E35" s="79" t="s">
        <v>247</v>
      </c>
      <c r="F35" s="104" t="s">
        <v>211</v>
      </c>
      <c r="G35" s="97"/>
      <c r="H35" s="94"/>
      <c r="I35" s="94">
        <f t="shared" si="0"/>
        <v>0</v>
      </c>
      <c r="J35" s="94">
        <v>0</v>
      </c>
      <c r="K35" s="235">
        <f t="shared" si="2"/>
        <v>0</v>
      </c>
      <c r="L35" s="96">
        <v>0</v>
      </c>
      <c r="O35" s="168"/>
      <c r="P35" s="209"/>
      <c r="Q35" s="211"/>
      <c r="R35" s="211"/>
    </row>
    <row r="36" spans="1:18" hidden="1">
      <c r="A36" s="103" t="s">
        <v>114</v>
      </c>
      <c r="B36" s="79" t="s">
        <v>101</v>
      </c>
      <c r="C36" s="79" t="s">
        <v>102</v>
      </c>
      <c r="D36" s="79" t="s">
        <v>111</v>
      </c>
      <c r="E36" s="243" t="s">
        <v>247</v>
      </c>
      <c r="F36" s="104" t="s">
        <v>115</v>
      </c>
      <c r="G36" s="97"/>
      <c r="H36" s="94"/>
      <c r="I36" s="94">
        <f t="shared" si="0"/>
        <v>0</v>
      </c>
      <c r="J36" s="94"/>
      <c r="K36" s="96">
        <f t="shared" si="2"/>
        <v>0</v>
      </c>
      <c r="L36" s="96"/>
      <c r="O36" s="168"/>
      <c r="P36" s="209"/>
      <c r="Q36" s="211"/>
      <c r="R36" s="211"/>
    </row>
    <row r="37" spans="1:18" hidden="1">
      <c r="A37" s="103" t="s">
        <v>212</v>
      </c>
      <c r="B37" s="79" t="s">
        <v>101</v>
      </c>
      <c r="C37" s="79" t="s">
        <v>102</v>
      </c>
      <c r="D37" s="79" t="s">
        <v>111</v>
      </c>
      <c r="E37" s="243" t="s">
        <v>247</v>
      </c>
      <c r="F37" s="104" t="s">
        <v>116</v>
      </c>
      <c r="G37" s="97"/>
      <c r="H37" s="94"/>
      <c r="I37" s="94">
        <f t="shared" si="0"/>
        <v>0</v>
      </c>
      <c r="J37" s="94"/>
      <c r="K37" s="96">
        <f t="shared" si="2"/>
        <v>0</v>
      </c>
      <c r="L37" s="96"/>
      <c r="O37" s="223"/>
      <c r="P37" s="209"/>
      <c r="Q37" s="211"/>
      <c r="R37" s="211"/>
    </row>
    <row r="38" spans="1:18" hidden="1">
      <c r="A38" s="264" t="s">
        <v>298</v>
      </c>
      <c r="B38" s="99" t="s">
        <v>101</v>
      </c>
      <c r="C38" s="99" t="s">
        <v>102</v>
      </c>
      <c r="D38" s="186" t="s">
        <v>121</v>
      </c>
      <c r="E38" s="79"/>
      <c r="F38" s="104"/>
      <c r="G38" s="97"/>
      <c r="H38" s="94"/>
      <c r="I38" s="94"/>
      <c r="J38" s="94"/>
      <c r="K38" s="235"/>
      <c r="L38" s="235">
        <f>L39</f>
        <v>0</v>
      </c>
      <c r="O38" s="223"/>
      <c r="P38" s="209"/>
      <c r="Q38" s="211"/>
      <c r="R38" s="211"/>
    </row>
    <row r="39" spans="1:18" hidden="1">
      <c r="A39" s="265" t="s">
        <v>258</v>
      </c>
      <c r="B39" s="79" t="s">
        <v>101</v>
      </c>
      <c r="C39" s="101" t="s">
        <v>102</v>
      </c>
      <c r="D39" s="101" t="s">
        <v>121</v>
      </c>
      <c r="E39" s="101" t="s">
        <v>301</v>
      </c>
      <c r="F39" s="268"/>
      <c r="G39" s="97"/>
      <c r="H39" s="94"/>
      <c r="I39" s="94"/>
      <c r="J39" s="94"/>
      <c r="K39" s="235"/>
      <c r="L39" s="96">
        <f>L43</f>
        <v>0</v>
      </c>
      <c r="O39" s="223"/>
      <c r="P39" s="209"/>
      <c r="Q39" s="211"/>
      <c r="R39" s="211"/>
    </row>
    <row r="40" spans="1:18" ht="25.5" hidden="1">
      <c r="A40" s="266" t="s">
        <v>346</v>
      </c>
      <c r="B40" s="79" t="s">
        <v>101</v>
      </c>
      <c r="C40" s="101" t="s">
        <v>102</v>
      </c>
      <c r="D40" s="101" t="s">
        <v>121</v>
      </c>
      <c r="E40" s="101" t="s">
        <v>302</v>
      </c>
      <c r="F40" s="268"/>
      <c r="G40" s="97"/>
      <c r="H40" s="94"/>
      <c r="I40" s="94"/>
      <c r="J40" s="94"/>
      <c r="K40" s="235"/>
      <c r="L40" s="96">
        <f>L41</f>
        <v>0</v>
      </c>
      <c r="O40" s="223"/>
      <c r="P40" s="209"/>
      <c r="Q40" s="211"/>
      <c r="R40" s="211"/>
    </row>
    <row r="41" spans="1:18" hidden="1">
      <c r="A41" s="267" t="s">
        <v>299</v>
      </c>
      <c r="B41" s="79" t="s">
        <v>101</v>
      </c>
      <c r="C41" s="101" t="s">
        <v>102</v>
      </c>
      <c r="D41" s="101" t="s">
        <v>121</v>
      </c>
      <c r="E41" s="101" t="s">
        <v>303</v>
      </c>
      <c r="F41" s="268"/>
      <c r="G41" s="97"/>
      <c r="H41" s="94"/>
      <c r="I41" s="94"/>
      <c r="J41" s="94"/>
      <c r="K41" s="235"/>
      <c r="L41" s="96">
        <f>L42</f>
        <v>0</v>
      </c>
      <c r="O41" s="223"/>
      <c r="P41" s="209"/>
      <c r="Q41" s="211"/>
      <c r="R41" s="211"/>
    </row>
    <row r="42" spans="1:18" hidden="1">
      <c r="A42" s="266" t="s">
        <v>300</v>
      </c>
      <c r="B42" s="79" t="s">
        <v>101</v>
      </c>
      <c r="C42" s="101" t="s">
        <v>102</v>
      </c>
      <c r="D42" s="101" t="s">
        <v>121</v>
      </c>
      <c r="E42" s="101" t="s">
        <v>256</v>
      </c>
      <c r="F42" s="268"/>
      <c r="G42" s="97"/>
      <c r="H42" s="94"/>
      <c r="I42" s="94"/>
      <c r="J42" s="94"/>
      <c r="K42" s="235"/>
      <c r="L42" s="96">
        <f>L43</f>
        <v>0</v>
      </c>
      <c r="O42" s="223"/>
      <c r="P42" s="209"/>
      <c r="Q42" s="211"/>
      <c r="R42" s="211"/>
    </row>
    <row r="43" spans="1:18" ht="25.5" hidden="1">
      <c r="A43" s="266" t="s">
        <v>347</v>
      </c>
      <c r="B43" s="79" t="s">
        <v>101</v>
      </c>
      <c r="C43" s="101" t="s">
        <v>102</v>
      </c>
      <c r="D43" s="101" t="s">
        <v>121</v>
      </c>
      <c r="E43" s="101" t="s">
        <v>256</v>
      </c>
      <c r="F43" s="268" t="s">
        <v>257</v>
      </c>
      <c r="G43" s="97"/>
      <c r="H43" s="94"/>
      <c r="I43" s="94"/>
      <c r="J43" s="94"/>
      <c r="K43" s="235"/>
      <c r="L43" s="96"/>
      <c r="O43" s="223"/>
      <c r="P43" s="209"/>
      <c r="Q43" s="211"/>
      <c r="R43" s="211"/>
    </row>
    <row r="44" spans="1:18">
      <c r="A44" s="188" t="s">
        <v>46</v>
      </c>
      <c r="B44" s="186" t="s">
        <v>101</v>
      </c>
      <c r="C44" s="186" t="s">
        <v>102</v>
      </c>
      <c r="D44" s="186" t="s">
        <v>117</v>
      </c>
      <c r="E44" s="79"/>
      <c r="F44" s="79"/>
      <c r="G44" s="77" t="e">
        <f>#REF!</f>
        <v>#REF!</v>
      </c>
      <c r="H44" s="94"/>
      <c r="I44" s="94">
        <f t="shared" si="0"/>
        <v>10</v>
      </c>
      <c r="J44" s="166">
        <f>J47</f>
        <v>0</v>
      </c>
      <c r="K44" s="235">
        <f t="shared" si="2"/>
        <v>10</v>
      </c>
      <c r="L44" s="235">
        <f>L47</f>
        <v>10</v>
      </c>
      <c r="P44" s="209"/>
      <c r="Q44" s="211"/>
      <c r="R44" s="211"/>
    </row>
    <row r="45" spans="1:18" ht="25.5">
      <c r="A45" s="248" t="s">
        <v>343</v>
      </c>
      <c r="B45" s="95">
        <v>801</v>
      </c>
      <c r="C45" s="79" t="s">
        <v>102</v>
      </c>
      <c r="D45" s="79" t="s">
        <v>117</v>
      </c>
      <c r="E45" s="79" t="s">
        <v>289</v>
      </c>
      <c r="F45" s="79"/>
      <c r="G45" s="77"/>
      <c r="H45" s="94"/>
      <c r="I45" s="94"/>
      <c r="J45" s="94">
        <f t="shared" ref="J45:L46" si="5">J46</f>
        <v>0</v>
      </c>
      <c r="K45" s="96">
        <f t="shared" si="5"/>
        <v>10</v>
      </c>
      <c r="L45" s="96">
        <f t="shared" si="5"/>
        <v>10</v>
      </c>
      <c r="P45" s="209"/>
      <c r="Q45" s="211"/>
      <c r="R45" s="211"/>
    </row>
    <row r="46" spans="1:18">
      <c r="A46" s="248" t="s">
        <v>291</v>
      </c>
      <c r="B46" s="95">
        <v>801</v>
      </c>
      <c r="C46" s="243" t="s">
        <v>102</v>
      </c>
      <c r="D46" s="243" t="s">
        <v>117</v>
      </c>
      <c r="E46" s="243" t="s">
        <v>292</v>
      </c>
      <c r="F46" s="79"/>
      <c r="G46" s="77"/>
      <c r="H46" s="94"/>
      <c r="I46" s="94"/>
      <c r="J46" s="94">
        <f t="shared" si="5"/>
        <v>0</v>
      </c>
      <c r="K46" s="96">
        <f t="shared" si="5"/>
        <v>10</v>
      </c>
      <c r="L46" s="96">
        <f t="shared" si="5"/>
        <v>10</v>
      </c>
      <c r="P46" s="209"/>
      <c r="Q46" s="211"/>
      <c r="R46" s="211"/>
    </row>
    <row r="47" spans="1:18" ht="25.5">
      <c r="A47" s="245" t="s">
        <v>293</v>
      </c>
      <c r="B47" s="95">
        <v>801</v>
      </c>
      <c r="C47" s="251" t="s">
        <v>102</v>
      </c>
      <c r="D47" s="251" t="s">
        <v>117</v>
      </c>
      <c r="E47" s="243" t="s">
        <v>294</v>
      </c>
      <c r="F47" s="79"/>
      <c r="G47" s="77"/>
      <c r="H47" s="94"/>
      <c r="I47" s="94">
        <f t="shared" si="0"/>
        <v>10</v>
      </c>
      <c r="J47" s="94">
        <f>J50</f>
        <v>0</v>
      </c>
      <c r="K47" s="96">
        <f t="shared" si="2"/>
        <v>10</v>
      </c>
      <c r="L47" s="96">
        <f>L50</f>
        <v>10</v>
      </c>
      <c r="O47" s="168"/>
      <c r="P47" s="209"/>
      <c r="Q47" s="211"/>
      <c r="R47" s="211"/>
    </row>
    <row r="48" spans="1:18">
      <c r="A48" s="245" t="s">
        <v>295</v>
      </c>
      <c r="B48" s="95">
        <v>801</v>
      </c>
      <c r="C48" s="251" t="s">
        <v>102</v>
      </c>
      <c r="D48" s="251" t="s">
        <v>117</v>
      </c>
      <c r="E48" s="243" t="s">
        <v>296</v>
      </c>
      <c r="F48" s="79"/>
      <c r="G48" s="77"/>
      <c r="H48" s="94"/>
      <c r="I48" s="94"/>
      <c r="J48" s="94">
        <f t="shared" ref="J48:L49" si="6">J49</f>
        <v>0</v>
      </c>
      <c r="K48" s="96">
        <f t="shared" si="6"/>
        <v>10</v>
      </c>
      <c r="L48" s="96">
        <f t="shared" si="6"/>
        <v>10</v>
      </c>
      <c r="O48" s="168"/>
      <c r="P48" s="209"/>
      <c r="Q48" s="211"/>
      <c r="R48" s="211"/>
    </row>
    <row r="49" spans="1:18" ht="25.5">
      <c r="A49" s="248" t="s">
        <v>348</v>
      </c>
      <c r="B49" s="95">
        <v>801</v>
      </c>
      <c r="C49" s="79" t="s">
        <v>102</v>
      </c>
      <c r="D49" s="79" t="s">
        <v>117</v>
      </c>
      <c r="E49" s="79" t="s">
        <v>248</v>
      </c>
      <c r="F49" s="79"/>
      <c r="G49" s="77"/>
      <c r="H49" s="94"/>
      <c r="I49" s="94"/>
      <c r="J49" s="94">
        <f t="shared" si="6"/>
        <v>0</v>
      </c>
      <c r="K49" s="96">
        <f t="shared" si="6"/>
        <v>10</v>
      </c>
      <c r="L49" s="96">
        <f t="shared" si="6"/>
        <v>10</v>
      </c>
      <c r="O49" s="168"/>
      <c r="P49" s="209"/>
      <c r="Q49" s="211"/>
      <c r="R49" s="211"/>
    </row>
    <row r="50" spans="1:18">
      <c r="A50" s="252" t="s">
        <v>271</v>
      </c>
      <c r="B50" s="95">
        <v>801</v>
      </c>
      <c r="C50" s="243" t="s">
        <v>102</v>
      </c>
      <c r="D50" s="243" t="s">
        <v>117</v>
      </c>
      <c r="E50" s="243" t="s">
        <v>248</v>
      </c>
      <c r="F50" s="118" t="s">
        <v>233</v>
      </c>
      <c r="G50" s="77"/>
      <c r="H50" s="94"/>
      <c r="I50" s="94">
        <f t="shared" si="0"/>
        <v>10</v>
      </c>
      <c r="J50" s="94"/>
      <c r="K50" s="96">
        <f t="shared" si="2"/>
        <v>10</v>
      </c>
      <c r="L50" s="96">
        <v>10</v>
      </c>
      <c r="M50" s="27" t="s">
        <v>213</v>
      </c>
      <c r="O50" s="168"/>
      <c r="P50" s="209"/>
      <c r="Q50" s="211"/>
      <c r="R50" s="211"/>
    </row>
    <row r="51" spans="1:18">
      <c r="A51" s="254" t="s">
        <v>232</v>
      </c>
      <c r="B51" s="169">
        <v>801</v>
      </c>
      <c r="C51" s="255" t="s">
        <v>102</v>
      </c>
      <c r="D51" s="255" t="s">
        <v>231</v>
      </c>
      <c r="E51" s="253"/>
      <c r="F51" s="186"/>
      <c r="G51" s="165"/>
      <c r="H51" s="165"/>
      <c r="I51" s="94"/>
      <c r="J51" s="166">
        <f>J52</f>
        <v>4450.6916999999994</v>
      </c>
      <c r="K51" s="235">
        <f>K52</f>
        <v>3371.6394200000013</v>
      </c>
      <c r="L51" s="235">
        <f>L52</f>
        <v>7822.3311200000007</v>
      </c>
      <c r="O51" s="168"/>
      <c r="P51" s="206"/>
      <c r="Q51" s="211"/>
      <c r="R51" s="211"/>
    </row>
    <row r="52" spans="1:18" ht="25.5">
      <c r="A52" s="248" t="s">
        <v>343</v>
      </c>
      <c r="B52" s="169">
        <v>801</v>
      </c>
      <c r="C52" s="243" t="s">
        <v>102</v>
      </c>
      <c r="D52" s="243" t="s">
        <v>231</v>
      </c>
      <c r="E52" s="243" t="s">
        <v>289</v>
      </c>
      <c r="F52" s="79"/>
      <c r="G52" s="165">
        <f>H52-L52</f>
        <v>-7298.8617600000007</v>
      </c>
      <c r="H52" s="77">
        <f>H55+H56</f>
        <v>523.46936000000005</v>
      </c>
      <c r="I52" s="94">
        <f t="shared" si="0"/>
        <v>7298.8617600000007</v>
      </c>
      <c r="J52" s="96">
        <f>J53</f>
        <v>4450.6916999999994</v>
      </c>
      <c r="K52" s="96">
        <f t="shared" si="2"/>
        <v>3371.6394200000013</v>
      </c>
      <c r="L52" s="96">
        <f>L53</f>
        <v>7822.3311200000007</v>
      </c>
      <c r="P52" s="209"/>
      <c r="Q52" s="211"/>
      <c r="R52" s="211"/>
    </row>
    <row r="53" spans="1:18" ht="25.5">
      <c r="A53" s="249" t="s">
        <v>344</v>
      </c>
      <c r="B53" s="169">
        <v>801</v>
      </c>
      <c r="C53" s="243" t="s">
        <v>102</v>
      </c>
      <c r="D53" s="243" t="s">
        <v>231</v>
      </c>
      <c r="E53" s="243" t="s">
        <v>290</v>
      </c>
      <c r="F53" s="79"/>
      <c r="G53" s="165"/>
      <c r="H53" s="77"/>
      <c r="I53" s="94"/>
      <c r="J53" s="96">
        <f>J54</f>
        <v>4450.6916999999994</v>
      </c>
      <c r="K53" s="96">
        <f>K54</f>
        <v>2707.8434200000011</v>
      </c>
      <c r="L53" s="96">
        <f>L54</f>
        <v>7822.3311200000007</v>
      </c>
      <c r="P53" s="209"/>
      <c r="Q53" s="211"/>
      <c r="R53" s="211"/>
    </row>
    <row r="54" spans="1:18" ht="25.5">
      <c r="A54" s="242" t="s">
        <v>349</v>
      </c>
      <c r="B54" s="169">
        <v>801</v>
      </c>
      <c r="C54" s="243" t="s">
        <v>102</v>
      </c>
      <c r="D54" s="243" t="s">
        <v>231</v>
      </c>
      <c r="E54" s="243" t="s">
        <v>270</v>
      </c>
      <c r="F54" s="79"/>
      <c r="G54" s="165"/>
      <c r="H54" s="77"/>
      <c r="I54" s="94"/>
      <c r="J54" s="96">
        <f>J55+J59</f>
        <v>4450.6916999999994</v>
      </c>
      <c r="K54" s="96">
        <f>K55+K59</f>
        <v>2707.8434200000011</v>
      </c>
      <c r="L54" s="96">
        <f>L55+L59+L58</f>
        <v>7822.3311200000007</v>
      </c>
      <c r="O54" s="168"/>
      <c r="P54" s="209"/>
      <c r="Q54" s="211"/>
      <c r="R54" s="211"/>
    </row>
    <row r="55" spans="1:18" ht="25.5">
      <c r="A55" s="242" t="s">
        <v>264</v>
      </c>
      <c r="B55" s="169">
        <v>801</v>
      </c>
      <c r="C55" s="243" t="s">
        <v>102</v>
      </c>
      <c r="D55" s="243" t="s">
        <v>231</v>
      </c>
      <c r="E55" s="243" t="s">
        <v>247</v>
      </c>
      <c r="F55" s="79"/>
      <c r="G55" s="77"/>
      <c r="H55" s="77">
        <v>523.46936000000005</v>
      </c>
      <c r="I55" s="94">
        <f t="shared" si="0"/>
        <v>5275.0657600000004</v>
      </c>
      <c r="J55" s="96">
        <f>J56+J57</f>
        <v>4450.6916999999994</v>
      </c>
      <c r="K55" s="96">
        <f>L55-J55</f>
        <v>1347.8434200000011</v>
      </c>
      <c r="L55" s="96">
        <f>L56+L57</f>
        <v>5798.5351200000005</v>
      </c>
      <c r="O55" s="168"/>
      <c r="P55" s="209"/>
      <c r="Q55" s="211"/>
      <c r="R55" s="211"/>
    </row>
    <row r="56" spans="1:18">
      <c r="A56" s="250" t="s">
        <v>381</v>
      </c>
      <c r="B56" s="169">
        <v>801</v>
      </c>
      <c r="C56" s="243" t="s">
        <v>102</v>
      </c>
      <c r="D56" s="243" t="s">
        <v>231</v>
      </c>
      <c r="E56" s="243" t="s">
        <v>247</v>
      </c>
      <c r="F56" s="243" t="s">
        <v>118</v>
      </c>
      <c r="G56" s="97"/>
      <c r="H56" s="94">
        <v>0</v>
      </c>
      <c r="I56" s="94">
        <f t="shared" si="0"/>
        <v>4453.5600000000004</v>
      </c>
      <c r="J56" s="96">
        <v>3418.35</v>
      </c>
      <c r="K56" s="96">
        <f t="shared" si="2"/>
        <v>1035.2100000000005</v>
      </c>
      <c r="L56" s="96">
        <v>4453.5600000000004</v>
      </c>
      <c r="M56" s="27" t="s">
        <v>214</v>
      </c>
      <c r="O56" s="168"/>
      <c r="P56" s="209"/>
      <c r="Q56" s="211"/>
      <c r="R56" s="211"/>
    </row>
    <row r="57" spans="1:18" ht="25.5">
      <c r="A57" s="250" t="s">
        <v>382</v>
      </c>
      <c r="B57" s="169">
        <v>801</v>
      </c>
      <c r="C57" s="79" t="s">
        <v>102</v>
      </c>
      <c r="D57" s="79" t="s">
        <v>231</v>
      </c>
      <c r="E57" s="79" t="s">
        <v>247</v>
      </c>
      <c r="F57" s="79" t="s">
        <v>204</v>
      </c>
      <c r="G57" s="97"/>
      <c r="H57" s="94">
        <v>0</v>
      </c>
      <c r="I57" s="94">
        <f t="shared" si="0"/>
        <v>1344.9751200000001</v>
      </c>
      <c r="J57" s="96">
        <f>J56*30.2%</f>
        <v>1032.3416999999999</v>
      </c>
      <c r="K57" s="96">
        <f>L57-J57</f>
        <v>312.63342000000011</v>
      </c>
      <c r="L57" s="96">
        <f>L56*30.2%</f>
        <v>1344.9751200000001</v>
      </c>
      <c r="M57" s="27" t="s">
        <v>214</v>
      </c>
      <c r="O57" s="168"/>
      <c r="P57" s="209"/>
      <c r="Q57" s="211"/>
      <c r="R57" s="211"/>
    </row>
    <row r="58" spans="1:18" ht="25.5">
      <c r="A58" s="256" t="s">
        <v>272</v>
      </c>
      <c r="B58" s="169">
        <v>801</v>
      </c>
      <c r="C58" s="79" t="s">
        <v>102</v>
      </c>
      <c r="D58" s="79" t="s">
        <v>231</v>
      </c>
      <c r="E58" s="79" t="s">
        <v>247</v>
      </c>
      <c r="F58" s="79" t="s">
        <v>113</v>
      </c>
      <c r="G58" s="97"/>
      <c r="H58" s="94"/>
      <c r="I58" s="94"/>
      <c r="J58" s="94"/>
      <c r="K58" s="96">
        <f t="shared" si="2"/>
        <v>663.79600000000005</v>
      </c>
      <c r="L58" s="96">
        <f>2452.62+13.01-26.724-1541.81-233.3</f>
        <v>663.79600000000005</v>
      </c>
      <c r="O58" s="168"/>
      <c r="P58" s="209"/>
      <c r="Q58" s="211"/>
      <c r="R58" s="211"/>
    </row>
    <row r="59" spans="1:18" ht="37.5" customHeight="1">
      <c r="A59" s="256" t="s">
        <v>285</v>
      </c>
      <c r="B59" s="169">
        <v>801</v>
      </c>
      <c r="C59" s="79" t="s">
        <v>102</v>
      </c>
      <c r="D59" s="79" t="s">
        <v>231</v>
      </c>
      <c r="E59" s="79" t="s">
        <v>247</v>
      </c>
      <c r="F59" s="104" t="s">
        <v>409</v>
      </c>
      <c r="G59" s="97"/>
      <c r="H59" s="94"/>
      <c r="I59" s="94"/>
      <c r="J59" s="96">
        <f>J60</f>
        <v>0</v>
      </c>
      <c r="K59" s="96">
        <f t="shared" si="2"/>
        <v>1360</v>
      </c>
      <c r="L59" s="96">
        <v>1360</v>
      </c>
      <c r="O59" s="168"/>
      <c r="P59" s="209"/>
      <c r="Q59" s="211"/>
      <c r="R59" s="211"/>
    </row>
    <row r="60" spans="1:18" ht="25.5">
      <c r="A60" s="256" t="s">
        <v>272</v>
      </c>
      <c r="B60" s="169">
        <v>801</v>
      </c>
      <c r="C60" s="79" t="s">
        <v>102</v>
      </c>
      <c r="D60" s="79" t="s">
        <v>231</v>
      </c>
      <c r="E60" s="79" t="s">
        <v>389</v>
      </c>
      <c r="F60" s="79" t="s">
        <v>113</v>
      </c>
      <c r="G60" s="97"/>
      <c r="H60" s="94"/>
      <c r="I60" s="94">
        <f t="shared" si="0"/>
        <v>64</v>
      </c>
      <c r="J60" s="96"/>
      <c r="K60" s="96">
        <f t="shared" si="2"/>
        <v>64</v>
      </c>
      <c r="L60" s="96">
        <v>64</v>
      </c>
      <c r="M60" s="27" t="s">
        <v>214</v>
      </c>
      <c r="O60" s="168"/>
      <c r="P60" s="209"/>
      <c r="Q60" s="211"/>
      <c r="R60" s="211"/>
    </row>
    <row r="61" spans="1:18">
      <c r="A61" s="257" t="s">
        <v>241</v>
      </c>
      <c r="B61" s="169">
        <v>801</v>
      </c>
      <c r="C61" s="186" t="s">
        <v>108</v>
      </c>
      <c r="D61" s="186"/>
      <c r="E61" s="61"/>
      <c r="F61" s="79"/>
      <c r="G61" s="262"/>
      <c r="H61" s="96"/>
      <c r="I61" s="96"/>
      <c r="J61" s="235">
        <f>J62+J68</f>
        <v>0</v>
      </c>
      <c r="K61" s="235">
        <f>K62+K68</f>
        <v>20</v>
      </c>
      <c r="L61" s="235">
        <f>L62+L68</f>
        <v>20</v>
      </c>
      <c r="O61" s="168"/>
      <c r="P61" s="209"/>
      <c r="Q61" s="331"/>
      <c r="R61" s="211"/>
    </row>
    <row r="62" spans="1:18" ht="29.25" customHeight="1">
      <c r="A62" s="257" t="s">
        <v>82</v>
      </c>
      <c r="B62" s="169">
        <v>801</v>
      </c>
      <c r="C62" s="186" t="s">
        <v>108</v>
      </c>
      <c r="D62" s="186" t="s">
        <v>242</v>
      </c>
      <c r="E62" s="79"/>
      <c r="F62" s="79"/>
      <c r="G62" s="261" t="e">
        <f>G66</f>
        <v>#REF!</v>
      </c>
      <c r="H62" s="96" t="e">
        <f>H66</f>
        <v>#REF!</v>
      </c>
      <c r="I62" s="96" t="e">
        <f t="shared" si="0"/>
        <v>#REF!</v>
      </c>
      <c r="J62" s="235">
        <f>J66</f>
        <v>0</v>
      </c>
      <c r="K62" s="235">
        <f t="shared" si="2"/>
        <v>10</v>
      </c>
      <c r="L62" s="235">
        <f>L66</f>
        <v>10</v>
      </c>
      <c r="P62" s="209"/>
      <c r="Q62" s="211"/>
      <c r="R62" s="211"/>
    </row>
    <row r="63" spans="1:18" ht="29.25" customHeight="1">
      <c r="A63" s="269" t="s">
        <v>343</v>
      </c>
      <c r="B63" s="95">
        <v>801</v>
      </c>
      <c r="C63" s="243" t="s">
        <v>108</v>
      </c>
      <c r="D63" s="243" t="s">
        <v>242</v>
      </c>
      <c r="E63" s="243" t="s">
        <v>289</v>
      </c>
      <c r="F63" s="255"/>
      <c r="G63" s="77"/>
      <c r="H63" s="94"/>
      <c r="I63" s="94"/>
      <c r="J63" s="94">
        <f t="shared" ref="J63:L65" si="7">J64</f>
        <v>0</v>
      </c>
      <c r="K63" s="96">
        <f t="shared" si="7"/>
        <v>10</v>
      </c>
      <c r="L63" s="96">
        <f t="shared" si="7"/>
        <v>10</v>
      </c>
      <c r="P63" s="209"/>
      <c r="Q63" s="211"/>
      <c r="R63" s="211"/>
    </row>
    <row r="64" spans="1:18" ht="18.75" customHeight="1">
      <c r="A64" s="187" t="s">
        <v>273</v>
      </c>
      <c r="B64" s="95">
        <v>801</v>
      </c>
      <c r="C64" s="243" t="s">
        <v>108</v>
      </c>
      <c r="D64" s="243" t="s">
        <v>242</v>
      </c>
      <c r="E64" s="243" t="s">
        <v>297</v>
      </c>
      <c r="F64" s="255"/>
      <c r="G64" s="77"/>
      <c r="H64" s="94"/>
      <c r="I64" s="94"/>
      <c r="J64" s="94">
        <f t="shared" si="7"/>
        <v>0</v>
      </c>
      <c r="K64" s="96">
        <f t="shared" si="7"/>
        <v>10</v>
      </c>
      <c r="L64" s="96">
        <f t="shared" si="7"/>
        <v>10</v>
      </c>
      <c r="P64" s="209"/>
      <c r="Q64" s="211"/>
      <c r="R64" s="211"/>
    </row>
    <row r="65" spans="1:18" ht="16.5" customHeight="1">
      <c r="A65" s="187" t="s">
        <v>304</v>
      </c>
      <c r="B65" s="95">
        <v>801</v>
      </c>
      <c r="C65" s="243" t="s">
        <v>108</v>
      </c>
      <c r="D65" s="243" t="s">
        <v>242</v>
      </c>
      <c r="E65" s="243" t="s">
        <v>274</v>
      </c>
      <c r="F65" s="243"/>
      <c r="G65" s="77"/>
      <c r="H65" s="94"/>
      <c r="I65" s="94"/>
      <c r="J65" s="94">
        <f t="shared" si="7"/>
        <v>0</v>
      </c>
      <c r="K65" s="96">
        <f t="shared" si="7"/>
        <v>10</v>
      </c>
      <c r="L65" s="96">
        <f t="shared" si="7"/>
        <v>10</v>
      </c>
      <c r="P65" s="209"/>
      <c r="Q65" s="211"/>
      <c r="R65" s="211"/>
    </row>
    <row r="66" spans="1:18" ht="25.5">
      <c r="A66" s="187" t="s">
        <v>275</v>
      </c>
      <c r="B66" s="95">
        <v>801</v>
      </c>
      <c r="C66" s="243" t="s">
        <v>108</v>
      </c>
      <c r="D66" s="243" t="s">
        <v>242</v>
      </c>
      <c r="E66" s="243" t="s">
        <v>276</v>
      </c>
      <c r="F66" s="243"/>
      <c r="G66" s="77" t="e">
        <f>#REF!+#REF!</f>
        <v>#REF!</v>
      </c>
      <c r="H66" s="94" t="e">
        <f>#REF!</f>
        <v>#REF!</v>
      </c>
      <c r="I66" s="94" t="e">
        <f t="shared" si="0"/>
        <v>#REF!</v>
      </c>
      <c r="J66" s="94">
        <f>J67</f>
        <v>0</v>
      </c>
      <c r="K66" s="96">
        <f t="shared" si="2"/>
        <v>10</v>
      </c>
      <c r="L66" s="96">
        <f>L67</f>
        <v>10</v>
      </c>
      <c r="P66" s="209"/>
      <c r="Q66" s="211"/>
      <c r="R66" s="211"/>
    </row>
    <row r="67" spans="1:18" ht="25.5">
      <c r="A67" s="187" t="s">
        <v>119</v>
      </c>
      <c r="B67" s="95">
        <v>801</v>
      </c>
      <c r="C67" s="243" t="s">
        <v>108</v>
      </c>
      <c r="D67" s="243" t="s">
        <v>242</v>
      </c>
      <c r="E67" s="243" t="s">
        <v>276</v>
      </c>
      <c r="F67" s="243" t="s">
        <v>113</v>
      </c>
      <c r="G67" s="97"/>
      <c r="H67" s="94"/>
      <c r="I67" s="94">
        <f t="shared" si="0"/>
        <v>10</v>
      </c>
      <c r="J67" s="94"/>
      <c r="K67" s="96">
        <f t="shared" si="2"/>
        <v>10</v>
      </c>
      <c r="L67" s="96">
        <v>10</v>
      </c>
      <c r="O67" s="168"/>
      <c r="P67" s="209"/>
      <c r="Q67" s="211"/>
      <c r="R67" s="211"/>
    </row>
    <row r="68" spans="1:18" ht="25.5">
      <c r="A68" s="258" t="s">
        <v>277</v>
      </c>
      <c r="B68" s="169">
        <v>801</v>
      </c>
      <c r="C68" s="186" t="s">
        <v>108</v>
      </c>
      <c r="D68" s="186" t="s">
        <v>278</v>
      </c>
      <c r="E68" s="186"/>
      <c r="F68" s="186"/>
      <c r="G68" s="260"/>
      <c r="H68" s="235"/>
      <c r="I68" s="235"/>
      <c r="J68" s="235">
        <f>J70</f>
        <v>0</v>
      </c>
      <c r="K68" s="235">
        <f t="shared" ref="K68:L71" si="8">K69</f>
        <v>10</v>
      </c>
      <c r="L68" s="235">
        <f t="shared" si="8"/>
        <v>10</v>
      </c>
      <c r="O68" s="168"/>
      <c r="P68" s="209"/>
      <c r="Q68" s="211"/>
      <c r="R68" s="211"/>
    </row>
    <row r="69" spans="1:18" ht="25.5">
      <c r="A69" s="269" t="s">
        <v>343</v>
      </c>
      <c r="B69" s="95">
        <v>801</v>
      </c>
      <c r="C69" s="243" t="s">
        <v>108</v>
      </c>
      <c r="D69" s="243" t="s">
        <v>278</v>
      </c>
      <c r="E69" s="243" t="s">
        <v>289</v>
      </c>
      <c r="F69" s="255"/>
      <c r="G69" s="97"/>
      <c r="H69" s="94"/>
      <c r="I69" s="94"/>
      <c r="J69" s="94">
        <f>J70</f>
        <v>0</v>
      </c>
      <c r="K69" s="96">
        <f t="shared" si="8"/>
        <v>10</v>
      </c>
      <c r="L69" s="96">
        <f t="shared" si="8"/>
        <v>10</v>
      </c>
      <c r="O69" s="168"/>
      <c r="P69" s="209"/>
      <c r="Q69" s="211"/>
      <c r="R69" s="211"/>
    </row>
    <row r="70" spans="1:18">
      <c r="A70" s="187" t="s">
        <v>273</v>
      </c>
      <c r="B70" s="95">
        <v>801</v>
      </c>
      <c r="C70" s="243" t="s">
        <v>108</v>
      </c>
      <c r="D70" s="243" t="s">
        <v>278</v>
      </c>
      <c r="E70" s="243" t="s">
        <v>297</v>
      </c>
      <c r="F70" s="243"/>
      <c r="G70" s="97"/>
      <c r="H70" s="94"/>
      <c r="I70" s="94"/>
      <c r="J70" s="94">
        <f>J71</f>
        <v>0</v>
      </c>
      <c r="K70" s="96">
        <f t="shared" si="8"/>
        <v>10</v>
      </c>
      <c r="L70" s="96">
        <f t="shared" si="8"/>
        <v>10</v>
      </c>
      <c r="O70" s="168"/>
      <c r="P70" s="209"/>
      <c r="Q70" s="211"/>
      <c r="R70" s="211"/>
    </row>
    <row r="71" spans="1:18">
      <c r="A71" s="187" t="s">
        <v>304</v>
      </c>
      <c r="B71" s="95">
        <v>801</v>
      </c>
      <c r="C71" s="243" t="s">
        <v>108</v>
      </c>
      <c r="D71" s="243" t="s">
        <v>278</v>
      </c>
      <c r="E71" s="243" t="s">
        <v>274</v>
      </c>
      <c r="F71" s="243"/>
      <c r="G71" s="97"/>
      <c r="H71" s="94"/>
      <c r="I71" s="94"/>
      <c r="J71" s="94">
        <f>J72</f>
        <v>0</v>
      </c>
      <c r="K71" s="96">
        <f t="shared" si="8"/>
        <v>10</v>
      </c>
      <c r="L71" s="96">
        <f t="shared" si="8"/>
        <v>10</v>
      </c>
      <c r="O71" s="168"/>
      <c r="P71" s="209"/>
      <c r="Q71" s="211"/>
      <c r="R71" s="211"/>
    </row>
    <row r="72" spans="1:18">
      <c r="A72" s="187" t="s">
        <v>305</v>
      </c>
      <c r="B72" s="95">
        <v>801</v>
      </c>
      <c r="C72" s="243" t="s">
        <v>108</v>
      </c>
      <c r="D72" s="243" t="s">
        <v>278</v>
      </c>
      <c r="E72" s="243" t="s">
        <v>249</v>
      </c>
      <c r="F72" s="243"/>
      <c r="G72" s="97"/>
      <c r="H72" s="94"/>
      <c r="I72" s="94"/>
      <c r="J72" s="94"/>
      <c r="K72" s="96">
        <f t="shared" si="2"/>
        <v>10</v>
      </c>
      <c r="L72" s="96">
        <f>L73</f>
        <v>10</v>
      </c>
      <c r="O72" s="168"/>
      <c r="P72" s="209"/>
      <c r="Q72" s="211"/>
      <c r="R72" s="211"/>
    </row>
    <row r="73" spans="1:18" ht="25.5">
      <c r="A73" s="102" t="s">
        <v>119</v>
      </c>
      <c r="B73" s="95">
        <v>801</v>
      </c>
      <c r="C73" s="243" t="s">
        <v>108</v>
      </c>
      <c r="D73" s="243" t="s">
        <v>278</v>
      </c>
      <c r="E73" s="243" t="s">
        <v>249</v>
      </c>
      <c r="F73" s="243" t="s">
        <v>113</v>
      </c>
      <c r="G73" s="97"/>
      <c r="H73" s="94"/>
      <c r="I73" s="94"/>
      <c r="J73" s="94"/>
      <c r="K73" s="96">
        <f t="shared" si="2"/>
        <v>10</v>
      </c>
      <c r="L73" s="96">
        <v>10</v>
      </c>
      <c r="O73" s="168"/>
      <c r="P73" s="209"/>
      <c r="Q73" s="211"/>
      <c r="R73" s="211"/>
    </row>
    <row r="74" spans="1:18">
      <c r="A74" s="188" t="s">
        <v>399</v>
      </c>
      <c r="B74" s="186" t="s">
        <v>101</v>
      </c>
      <c r="C74" s="186" t="s">
        <v>111</v>
      </c>
      <c r="D74" s="186"/>
      <c r="E74" s="61"/>
      <c r="F74" s="104"/>
      <c r="G74" s="97"/>
      <c r="H74" s="94"/>
      <c r="I74" s="94"/>
      <c r="J74" s="166">
        <f t="shared" ref="J74:L74" si="9">J75</f>
        <v>0</v>
      </c>
      <c r="K74" s="235">
        <f t="shared" si="9"/>
        <v>1149.30144</v>
      </c>
      <c r="L74" s="235">
        <f t="shared" si="9"/>
        <v>1149.30144</v>
      </c>
      <c r="O74" s="168"/>
      <c r="P74" s="209"/>
      <c r="Q74" s="211"/>
      <c r="R74" s="211"/>
    </row>
    <row r="75" spans="1:18">
      <c r="A75" s="188" t="s">
        <v>398</v>
      </c>
      <c r="B75" s="186" t="s">
        <v>101</v>
      </c>
      <c r="C75" s="186" t="s">
        <v>111</v>
      </c>
      <c r="D75" s="186" t="s">
        <v>112</v>
      </c>
      <c r="E75" s="61"/>
      <c r="F75" s="104"/>
      <c r="G75" s="97"/>
      <c r="H75" s="94"/>
      <c r="I75" s="94"/>
      <c r="J75" s="166">
        <f>J81</f>
        <v>0</v>
      </c>
      <c r="K75" s="235">
        <f t="shared" ref="K75:L78" si="10">K76</f>
        <v>1149.30144</v>
      </c>
      <c r="L75" s="235">
        <f t="shared" si="10"/>
        <v>1149.30144</v>
      </c>
      <c r="O75" s="168"/>
      <c r="P75" s="209"/>
      <c r="Q75" s="211"/>
      <c r="R75" s="211"/>
    </row>
    <row r="76" spans="1:18" ht="25.5">
      <c r="A76" s="269" t="s">
        <v>343</v>
      </c>
      <c r="B76" s="79" t="s">
        <v>101</v>
      </c>
      <c r="C76" s="79" t="s">
        <v>111</v>
      </c>
      <c r="D76" s="79" t="s">
        <v>112</v>
      </c>
      <c r="E76" s="61" t="s">
        <v>385</v>
      </c>
      <c r="F76" s="104"/>
      <c r="G76" s="97"/>
      <c r="H76" s="94"/>
      <c r="I76" s="94"/>
      <c r="J76" s="166"/>
      <c r="K76" s="96">
        <f t="shared" si="10"/>
        <v>1149.30144</v>
      </c>
      <c r="L76" s="96">
        <f t="shared" si="10"/>
        <v>1149.30144</v>
      </c>
      <c r="O76" s="168"/>
      <c r="P76" s="209"/>
      <c r="Q76" s="211"/>
      <c r="R76" s="211"/>
    </row>
    <row r="77" spans="1:18" hidden="1">
      <c r="A77" s="187" t="s">
        <v>387</v>
      </c>
      <c r="B77" s="79" t="s">
        <v>101</v>
      </c>
      <c r="C77" s="79" t="s">
        <v>111</v>
      </c>
      <c r="D77" s="79" t="s">
        <v>112</v>
      </c>
      <c r="E77" s="61" t="s">
        <v>385</v>
      </c>
      <c r="F77" s="104"/>
      <c r="G77" s="97"/>
      <c r="H77" s="94"/>
      <c r="I77" s="94"/>
      <c r="J77" s="166"/>
      <c r="K77" s="96">
        <f t="shared" si="10"/>
        <v>1149.30144</v>
      </c>
      <c r="L77" s="96">
        <f t="shared" si="10"/>
        <v>1149.30144</v>
      </c>
      <c r="O77" s="168"/>
      <c r="P77" s="209"/>
      <c r="Q77" s="211"/>
      <c r="R77" s="211"/>
    </row>
    <row r="78" spans="1:18">
      <c r="A78" s="187" t="s">
        <v>387</v>
      </c>
      <c r="B78" s="79" t="s">
        <v>101</v>
      </c>
      <c r="C78" s="79" t="s">
        <v>111</v>
      </c>
      <c r="D78" s="79" t="s">
        <v>112</v>
      </c>
      <c r="E78" s="61" t="s">
        <v>385</v>
      </c>
      <c r="F78" s="104"/>
      <c r="G78" s="97"/>
      <c r="H78" s="94"/>
      <c r="I78" s="94"/>
      <c r="J78" s="166"/>
      <c r="K78" s="96">
        <f t="shared" si="10"/>
        <v>1149.30144</v>
      </c>
      <c r="L78" s="96">
        <f t="shared" si="10"/>
        <v>1149.30144</v>
      </c>
      <c r="O78" s="168"/>
      <c r="P78" s="209"/>
      <c r="Q78" s="211"/>
      <c r="R78" s="211"/>
    </row>
    <row r="79" spans="1:18">
      <c r="A79" s="187" t="s">
        <v>386</v>
      </c>
      <c r="B79" s="79" t="s">
        <v>101</v>
      </c>
      <c r="C79" s="79" t="s">
        <v>111</v>
      </c>
      <c r="D79" s="79" t="s">
        <v>112</v>
      </c>
      <c r="E79" s="61" t="s">
        <v>385</v>
      </c>
      <c r="F79" s="104"/>
      <c r="G79" s="97"/>
      <c r="H79" s="94"/>
      <c r="I79" s="94"/>
      <c r="J79" s="166"/>
      <c r="K79" s="96">
        <f>K81+K82</f>
        <v>1149.30144</v>
      </c>
      <c r="L79" s="96">
        <f>L81+L82</f>
        <v>1149.30144</v>
      </c>
      <c r="O79" s="168"/>
      <c r="P79" s="209"/>
      <c r="Q79" s="211"/>
      <c r="R79" s="211"/>
    </row>
    <row r="80" spans="1:18">
      <c r="A80" s="242" t="s">
        <v>410</v>
      </c>
      <c r="B80" s="79" t="s">
        <v>101</v>
      </c>
      <c r="C80" s="79" t="s">
        <v>111</v>
      </c>
      <c r="D80" s="79" t="s">
        <v>112</v>
      </c>
      <c r="E80" s="61" t="s">
        <v>385</v>
      </c>
      <c r="F80" s="104"/>
      <c r="G80" s="97"/>
      <c r="H80" s="94"/>
      <c r="I80" s="94"/>
      <c r="J80" s="166"/>
      <c r="K80" s="96">
        <f>K81+K82</f>
        <v>1149.30144</v>
      </c>
      <c r="L80" s="96">
        <f>L81+L82</f>
        <v>1149.30144</v>
      </c>
      <c r="O80" s="168"/>
      <c r="P80" s="209"/>
      <c r="Q80" s="211"/>
      <c r="R80" s="211"/>
    </row>
    <row r="81" spans="1:18">
      <c r="A81" s="187" t="s">
        <v>381</v>
      </c>
      <c r="B81" s="95">
        <v>801</v>
      </c>
      <c r="C81" s="243" t="s">
        <v>383</v>
      </c>
      <c r="D81" s="243" t="s">
        <v>384</v>
      </c>
      <c r="E81" s="243" t="s">
        <v>385</v>
      </c>
      <c r="F81" s="243" t="s">
        <v>118</v>
      </c>
      <c r="G81" s="97"/>
      <c r="H81" s="94"/>
      <c r="I81" s="94"/>
      <c r="J81" s="94"/>
      <c r="K81" s="96">
        <f>L81</f>
        <v>882.72</v>
      </c>
      <c r="L81" s="96">
        <v>882.72</v>
      </c>
      <c r="O81" s="168"/>
      <c r="P81" s="209"/>
      <c r="Q81" s="211"/>
      <c r="R81" s="211"/>
    </row>
    <row r="82" spans="1:18" ht="25.5">
      <c r="A82" s="270" t="s">
        <v>382</v>
      </c>
      <c r="B82" s="95">
        <v>801</v>
      </c>
      <c r="C82" s="243" t="s">
        <v>383</v>
      </c>
      <c r="D82" s="243" t="s">
        <v>384</v>
      </c>
      <c r="E82" s="243" t="s">
        <v>385</v>
      </c>
      <c r="F82" s="243" t="s">
        <v>204</v>
      </c>
      <c r="G82" s="97"/>
      <c r="H82" s="94"/>
      <c r="I82" s="94"/>
      <c r="J82" s="94"/>
      <c r="K82" s="96">
        <f>L82-J82</f>
        <v>266.58143999999999</v>
      </c>
      <c r="L82" s="96">
        <f>L81*30.2%</f>
        <v>266.58143999999999</v>
      </c>
      <c r="O82" s="168"/>
      <c r="P82" s="209"/>
      <c r="Q82" s="211"/>
      <c r="R82" s="211"/>
    </row>
    <row r="83" spans="1:18" hidden="1">
      <c r="A83" s="102"/>
      <c r="B83" s="95">
        <v>801</v>
      </c>
      <c r="C83" s="243" t="s">
        <v>383</v>
      </c>
      <c r="D83" s="243" t="s">
        <v>384</v>
      </c>
      <c r="E83" s="243"/>
      <c r="F83" s="243"/>
      <c r="G83" s="97"/>
      <c r="H83" s="94"/>
      <c r="I83" s="94"/>
      <c r="J83" s="94"/>
      <c r="K83" s="235"/>
      <c r="L83" s="96"/>
      <c r="O83" s="168"/>
      <c r="P83" s="209"/>
      <c r="Q83" s="211"/>
      <c r="R83" s="211"/>
    </row>
    <row r="84" spans="1:18">
      <c r="A84" s="188" t="s">
        <v>120</v>
      </c>
      <c r="B84" s="186" t="s">
        <v>101</v>
      </c>
      <c r="C84" s="186" t="s">
        <v>112</v>
      </c>
      <c r="D84" s="186"/>
      <c r="E84" s="186"/>
      <c r="F84" s="186"/>
      <c r="G84" s="233"/>
      <c r="H84" s="166"/>
      <c r="I84" s="166"/>
      <c r="J84" s="166">
        <f>J85</f>
        <v>4500.5</v>
      </c>
      <c r="K84" s="235">
        <f>K85</f>
        <v>252.61999999999961</v>
      </c>
      <c r="L84" s="235">
        <f>L85</f>
        <v>4780.6899999999996</v>
      </c>
      <c r="O84" s="168"/>
      <c r="P84" s="209"/>
      <c r="Q84" s="211"/>
      <c r="R84" s="211"/>
    </row>
    <row r="85" spans="1:18">
      <c r="A85" s="234" t="s">
        <v>41</v>
      </c>
      <c r="B85" s="79" t="s">
        <v>101</v>
      </c>
      <c r="C85" s="101" t="s">
        <v>112</v>
      </c>
      <c r="D85" s="101" t="s">
        <v>108</v>
      </c>
      <c r="E85" s="101"/>
      <c r="F85" s="101"/>
      <c r="G85" s="97"/>
      <c r="H85" s="94"/>
      <c r="I85" s="94">
        <f t="shared" si="0"/>
        <v>4780.6899999999996</v>
      </c>
      <c r="J85" s="94">
        <f>J87</f>
        <v>4500.5</v>
      </c>
      <c r="K85" s="96">
        <f>K86</f>
        <v>252.61999999999961</v>
      </c>
      <c r="L85" s="96">
        <f>L86</f>
        <v>4780.6899999999996</v>
      </c>
      <c r="P85" s="209"/>
      <c r="Q85" s="211"/>
      <c r="R85" s="211"/>
    </row>
    <row r="86" spans="1:18" ht="25.5">
      <c r="A86" s="269" t="s">
        <v>343</v>
      </c>
      <c r="B86" s="79" t="s">
        <v>101</v>
      </c>
      <c r="C86" s="101" t="s">
        <v>112</v>
      </c>
      <c r="D86" s="101" t="s">
        <v>108</v>
      </c>
      <c r="E86" s="101" t="s">
        <v>289</v>
      </c>
      <c r="F86" s="101"/>
      <c r="G86" s="97"/>
      <c r="H86" s="94"/>
      <c r="I86" s="94"/>
      <c r="J86" s="94">
        <f>J87</f>
        <v>4500.5</v>
      </c>
      <c r="K86" s="96">
        <f>K87</f>
        <v>252.61999999999961</v>
      </c>
      <c r="L86" s="96">
        <f>L87</f>
        <v>4780.6899999999996</v>
      </c>
      <c r="P86" s="209"/>
      <c r="Q86" s="211"/>
      <c r="R86" s="211"/>
    </row>
    <row r="87" spans="1:18">
      <c r="A87" s="187" t="s">
        <v>273</v>
      </c>
      <c r="B87" s="79" t="s">
        <v>101</v>
      </c>
      <c r="C87" s="101" t="s">
        <v>112</v>
      </c>
      <c r="D87" s="101" t="s">
        <v>108</v>
      </c>
      <c r="E87" s="101" t="s">
        <v>297</v>
      </c>
      <c r="F87" s="101"/>
      <c r="G87" s="97"/>
      <c r="H87" s="94"/>
      <c r="I87" s="94">
        <f t="shared" ref="I87:I125" si="11">L87-H87</f>
        <v>4780.6899999999996</v>
      </c>
      <c r="J87" s="94">
        <f>J93</f>
        <v>4500.5</v>
      </c>
      <c r="K87" s="96">
        <f>K93+K88</f>
        <v>252.61999999999961</v>
      </c>
      <c r="L87" s="96">
        <f>L88+L93</f>
        <v>4780.6899999999996</v>
      </c>
      <c r="P87" s="209"/>
      <c r="Q87" s="211"/>
      <c r="R87" s="211"/>
    </row>
    <row r="88" spans="1:18">
      <c r="A88" s="187" t="s">
        <v>306</v>
      </c>
      <c r="B88" s="79" t="s">
        <v>101</v>
      </c>
      <c r="C88" s="101" t="s">
        <v>112</v>
      </c>
      <c r="D88" s="101" t="s">
        <v>108</v>
      </c>
      <c r="E88" s="101" t="s">
        <v>280</v>
      </c>
      <c r="F88" s="101"/>
      <c r="G88" s="97"/>
      <c r="H88" s="94"/>
      <c r="I88" s="94"/>
      <c r="J88" s="94">
        <f t="shared" ref="J88:L89" si="12">J89</f>
        <v>7.57</v>
      </c>
      <c r="K88" s="96">
        <f t="shared" si="12"/>
        <v>172.43</v>
      </c>
      <c r="L88" s="96">
        <f t="shared" si="12"/>
        <v>200</v>
      </c>
      <c r="P88" s="209"/>
      <c r="Q88" s="211"/>
      <c r="R88" s="211"/>
    </row>
    <row r="89" spans="1:18">
      <c r="A89" s="187" t="s">
        <v>307</v>
      </c>
      <c r="B89" s="79" t="s">
        <v>101</v>
      </c>
      <c r="C89" s="101" t="s">
        <v>112</v>
      </c>
      <c r="D89" s="101" t="s">
        <v>108</v>
      </c>
      <c r="E89" s="101" t="s">
        <v>279</v>
      </c>
      <c r="F89" s="101"/>
      <c r="G89" s="97"/>
      <c r="H89" s="94"/>
      <c r="I89" s="94"/>
      <c r="J89" s="94">
        <f t="shared" si="12"/>
        <v>7.57</v>
      </c>
      <c r="K89" s="96">
        <f t="shared" si="12"/>
        <v>172.43</v>
      </c>
      <c r="L89" s="96">
        <f t="shared" si="12"/>
        <v>200</v>
      </c>
      <c r="P89" s="209"/>
      <c r="Q89" s="211"/>
      <c r="R89" s="211"/>
    </row>
    <row r="90" spans="1:18">
      <c r="A90" s="187" t="s">
        <v>308</v>
      </c>
      <c r="B90" s="79" t="s">
        <v>101</v>
      </c>
      <c r="C90" s="101" t="s">
        <v>112</v>
      </c>
      <c r="D90" s="101" t="s">
        <v>108</v>
      </c>
      <c r="E90" s="101" t="s">
        <v>250</v>
      </c>
      <c r="F90" s="101"/>
      <c r="G90" s="97"/>
      <c r="H90" s="94"/>
      <c r="I90" s="94"/>
      <c r="J90" s="94">
        <f>J92</f>
        <v>7.57</v>
      </c>
      <c r="K90" s="96">
        <f>K92</f>
        <v>172.43</v>
      </c>
      <c r="L90" s="96">
        <f>L92+L91</f>
        <v>200</v>
      </c>
      <c r="P90" s="209"/>
      <c r="Q90" s="211"/>
      <c r="R90" s="211"/>
    </row>
    <row r="91" spans="1:18" ht="25.5">
      <c r="A91" s="187" t="s">
        <v>119</v>
      </c>
      <c r="B91" s="79" t="s">
        <v>101</v>
      </c>
      <c r="C91" s="101" t="s">
        <v>112</v>
      </c>
      <c r="D91" s="101" t="s">
        <v>108</v>
      </c>
      <c r="E91" s="101" t="s">
        <v>250</v>
      </c>
      <c r="F91" s="101" t="s">
        <v>113</v>
      </c>
      <c r="G91" s="97"/>
      <c r="H91" s="94"/>
      <c r="I91" s="94"/>
      <c r="J91" s="94"/>
      <c r="K91" s="96"/>
      <c r="L91" s="96">
        <v>20</v>
      </c>
      <c r="P91" s="209"/>
      <c r="Q91" s="211"/>
      <c r="R91" s="211"/>
    </row>
    <row r="92" spans="1:18" ht="25.5">
      <c r="A92" s="187" t="s">
        <v>119</v>
      </c>
      <c r="B92" s="79" t="s">
        <v>101</v>
      </c>
      <c r="C92" s="101" t="s">
        <v>112</v>
      </c>
      <c r="D92" s="101" t="s">
        <v>108</v>
      </c>
      <c r="E92" s="101" t="s">
        <v>250</v>
      </c>
      <c r="F92" s="101" t="s">
        <v>409</v>
      </c>
      <c r="G92" s="97"/>
      <c r="H92" s="94"/>
      <c r="I92" s="94"/>
      <c r="J92" s="94">
        <v>7.57</v>
      </c>
      <c r="K92" s="96">
        <f>L92-J92</f>
        <v>172.43</v>
      </c>
      <c r="L92" s="96">
        <v>180</v>
      </c>
      <c r="P92" s="209"/>
      <c r="Q92" s="211"/>
      <c r="R92" s="211"/>
    </row>
    <row r="93" spans="1:18" ht="25.5">
      <c r="A93" s="187" t="s">
        <v>320</v>
      </c>
      <c r="B93" s="79" t="s">
        <v>101</v>
      </c>
      <c r="C93" s="101" t="s">
        <v>112</v>
      </c>
      <c r="D93" s="101" t="s">
        <v>108</v>
      </c>
      <c r="E93" s="101" t="s">
        <v>321</v>
      </c>
      <c r="F93" s="101"/>
      <c r="G93" s="97"/>
      <c r="H93" s="94"/>
      <c r="I93" s="94"/>
      <c r="J93" s="96">
        <f t="shared" ref="J93:L94" si="13">J94</f>
        <v>4500.5</v>
      </c>
      <c r="K93" s="96">
        <f>K94</f>
        <v>80.1899999999996</v>
      </c>
      <c r="L93" s="96">
        <f t="shared" si="13"/>
        <v>4580.6899999999996</v>
      </c>
      <c r="P93" s="209"/>
      <c r="Q93" s="211"/>
      <c r="R93" s="211"/>
    </row>
    <row r="94" spans="1:18" ht="25.5">
      <c r="A94" s="187" t="s">
        <v>319</v>
      </c>
      <c r="B94" s="79" t="s">
        <v>101</v>
      </c>
      <c r="C94" s="101" t="s">
        <v>112</v>
      </c>
      <c r="D94" s="101" t="s">
        <v>108</v>
      </c>
      <c r="E94" s="101" t="s">
        <v>318</v>
      </c>
      <c r="F94" s="101"/>
      <c r="G94" s="97"/>
      <c r="H94" s="94"/>
      <c r="I94" s="94"/>
      <c r="J94" s="96">
        <f t="shared" si="13"/>
        <v>4500.5</v>
      </c>
      <c r="K94" s="96">
        <f t="shared" si="13"/>
        <v>80.1899999999996</v>
      </c>
      <c r="L94" s="96">
        <f t="shared" si="13"/>
        <v>4580.6899999999996</v>
      </c>
      <c r="P94" s="209"/>
      <c r="Q94" s="211"/>
      <c r="R94" s="211"/>
    </row>
    <row r="95" spans="1:18" ht="25.5">
      <c r="A95" s="102" t="s">
        <v>119</v>
      </c>
      <c r="B95" s="79" t="s">
        <v>101</v>
      </c>
      <c r="C95" s="79" t="s">
        <v>112</v>
      </c>
      <c r="D95" s="79" t="s">
        <v>108</v>
      </c>
      <c r="E95" s="101" t="s">
        <v>318</v>
      </c>
      <c r="F95" s="104" t="s">
        <v>113</v>
      </c>
      <c r="G95" s="97"/>
      <c r="H95" s="94"/>
      <c r="I95" s="94"/>
      <c r="J95" s="96">
        <v>4500.5</v>
      </c>
      <c r="K95" s="96">
        <f>L95-J95</f>
        <v>80.1899999999996</v>
      </c>
      <c r="L95" s="96">
        <v>4580.6899999999996</v>
      </c>
      <c r="O95" s="223"/>
      <c r="P95" s="209"/>
      <c r="Q95" s="211"/>
      <c r="R95" s="211"/>
    </row>
    <row r="96" spans="1:18">
      <c r="A96" s="188" t="s">
        <v>122</v>
      </c>
      <c r="B96" s="186" t="s">
        <v>101</v>
      </c>
      <c r="C96" s="186" t="s">
        <v>121</v>
      </c>
      <c r="D96" s="186"/>
      <c r="E96" s="61"/>
      <c r="F96" s="104"/>
      <c r="G96" s="97"/>
      <c r="H96" s="94"/>
      <c r="I96" s="94"/>
      <c r="J96" s="166">
        <f t="shared" ref="J96:L99" si="14">J97</f>
        <v>1041.67812</v>
      </c>
      <c r="K96" s="235">
        <f t="shared" si="14"/>
        <v>107.62331999999992</v>
      </c>
      <c r="L96" s="235">
        <f t="shared" si="14"/>
        <v>1149.30144</v>
      </c>
      <c r="O96" s="168"/>
      <c r="P96" s="209"/>
      <c r="Q96" s="211"/>
      <c r="R96" s="211"/>
    </row>
    <row r="97" spans="1:18">
      <c r="A97" s="188" t="s">
        <v>39</v>
      </c>
      <c r="B97" s="186" t="s">
        <v>101</v>
      </c>
      <c r="C97" s="186" t="s">
        <v>121</v>
      </c>
      <c r="D97" s="186" t="s">
        <v>121</v>
      </c>
      <c r="E97" s="61"/>
      <c r="F97" s="104"/>
      <c r="G97" s="97"/>
      <c r="H97" s="94"/>
      <c r="I97" s="94"/>
      <c r="J97" s="166">
        <f t="shared" si="14"/>
        <v>1041.67812</v>
      </c>
      <c r="K97" s="235">
        <f t="shared" si="14"/>
        <v>107.62331999999992</v>
      </c>
      <c r="L97" s="235">
        <f t="shared" si="14"/>
        <v>1149.30144</v>
      </c>
      <c r="P97" s="209"/>
      <c r="Q97" s="211"/>
      <c r="R97" s="211"/>
    </row>
    <row r="98" spans="1:18" ht="25.5">
      <c r="A98" s="269" t="s">
        <v>343</v>
      </c>
      <c r="B98" s="79" t="s">
        <v>101</v>
      </c>
      <c r="C98" s="101" t="s">
        <v>121</v>
      </c>
      <c r="D98" s="101" t="s">
        <v>121</v>
      </c>
      <c r="E98" s="101" t="s">
        <v>289</v>
      </c>
      <c r="F98" s="101"/>
      <c r="G98" s="97"/>
      <c r="H98" s="94"/>
      <c r="I98" s="94"/>
      <c r="J98" s="94">
        <f t="shared" si="14"/>
        <v>1041.67812</v>
      </c>
      <c r="K98" s="96">
        <f t="shared" si="14"/>
        <v>107.62331999999992</v>
      </c>
      <c r="L98" s="96">
        <f t="shared" si="14"/>
        <v>1149.30144</v>
      </c>
      <c r="P98" s="209"/>
      <c r="Q98" s="211"/>
      <c r="R98" s="211"/>
    </row>
    <row r="99" spans="1:18">
      <c r="A99" s="187" t="s">
        <v>309</v>
      </c>
      <c r="B99" s="79" t="s">
        <v>101</v>
      </c>
      <c r="C99" s="101" t="s">
        <v>121</v>
      </c>
      <c r="D99" s="101" t="s">
        <v>121</v>
      </c>
      <c r="E99" s="101" t="s">
        <v>282</v>
      </c>
      <c r="F99" s="101"/>
      <c r="G99" s="97"/>
      <c r="H99" s="94"/>
      <c r="I99" s="94"/>
      <c r="J99" s="94">
        <f t="shared" si="14"/>
        <v>1041.67812</v>
      </c>
      <c r="K99" s="96">
        <f t="shared" si="14"/>
        <v>107.62331999999992</v>
      </c>
      <c r="L99" s="96">
        <f t="shared" si="14"/>
        <v>1149.30144</v>
      </c>
      <c r="P99" s="209"/>
      <c r="Q99" s="211"/>
      <c r="R99" s="211"/>
    </row>
    <row r="100" spans="1:18">
      <c r="A100" s="187" t="s">
        <v>281</v>
      </c>
      <c r="B100" s="79" t="s">
        <v>101</v>
      </c>
      <c r="C100" s="101" t="s">
        <v>121</v>
      </c>
      <c r="D100" s="101" t="s">
        <v>121</v>
      </c>
      <c r="E100" s="101" t="s">
        <v>283</v>
      </c>
      <c r="F100" s="101"/>
      <c r="G100" s="97"/>
      <c r="H100" s="94"/>
      <c r="I100" s="94"/>
      <c r="J100" s="94">
        <f>J101</f>
        <v>1041.67812</v>
      </c>
      <c r="K100" s="96">
        <f>L100-J100</f>
        <v>107.62331999999992</v>
      </c>
      <c r="L100" s="96">
        <f>L101+L106</f>
        <v>1149.30144</v>
      </c>
      <c r="P100" s="209"/>
      <c r="Q100" s="211"/>
      <c r="R100" s="211"/>
    </row>
    <row r="101" spans="1:18" ht="16.5" customHeight="1">
      <c r="A101" s="187" t="s">
        <v>310</v>
      </c>
      <c r="B101" s="79" t="s">
        <v>101</v>
      </c>
      <c r="C101" s="101" t="s">
        <v>121</v>
      </c>
      <c r="D101" s="101" t="s">
        <v>121</v>
      </c>
      <c r="E101" s="101" t="s">
        <v>284</v>
      </c>
      <c r="F101" s="101"/>
      <c r="G101" s="97"/>
      <c r="H101" s="94"/>
      <c r="I101" s="94"/>
      <c r="J101" s="94">
        <f>J103+J104</f>
        <v>1041.67812</v>
      </c>
      <c r="K101" s="96">
        <f>K103+K104</f>
        <v>107.62332000000009</v>
      </c>
      <c r="L101" s="96">
        <f>SUM(L103:L105)</f>
        <v>1149.30144</v>
      </c>
      <c r="O101" s="168"/>
      <c r="P101" s="209"/>
      <c r="Q101" s="211"/>
      <c r="R101" s="211"/>
    </row>
    <row r="102" spans="1:18" ht="13.5" customHeight="1">
      <c r="A102" s="242" t="s">
        <v>410</v>
      </c>
      <c r="B102" s="79" t="s">
        <v>101</v>
      </c>
      <c r="C102" s="101" t="s">
        <v>121</v>
      </c>
      <c r="D102" s="101" t="s">
        <v>121</v>
      </c>
      <c r="E102" s="101" t="s">
        <v>251</v>
      </c>
      <c r="F102" s="101"/>
      <c r="G102" s="97"/>
      <c r="H102" s="94"/>
      <c r="I102" s="94"/>
      <c r="J102" s="94"/>
      <c r="K102" s="96">
        <f>K103</f>
        <v>82.660000000000082</v>
      </c>
      <c r="L102" s="96">
        <f>L103+L104</f>
        <v>1149.30144</v>
      </c>
      <c r="O102" s="168"/>
      <c r="P102" s="209"/>
      <c r="Q102" s="211"/>
      <c r="R102" s="211"/>
    </row>
    <row r="103" spans="1:18">
      <c r="A103" s="187" t="s">
        <v>381</v>
      </c>
      <c r="B103" s="79" t="s">
        <v>101</v>
      </c>
      <c r="C103" s="101" t="s">
        <v>121</v>
      </c>
      <c r="D103" s="101" t="s">
        <v>121</v>
      </c>
      <c r="E103" s="101" t="s">
        <v>251</v>
      </c>
      <c r="F103" s="101" t="s">
        <v>118</v>
      </c>
      <c r="G103" s="97"/>
      <c r="H103" s="94"/>
      <c r="I103" s="94">
        <f t="shared" si="11"/>
        <v>882.72</v>
      </c>
      <c r="J103" s="94">
        <v>800.06</v>
      </c>
      <c r="K103" s="96">
        <f t="shared" si="2"/>
        <v>82.660000000000082</v>
      </c>
      <c r="L103" s="96">
        <v>882.72</v>
      </c>
      <c r="O103" s="168"/>
      <c r="P103" s="209"/>
      <c r="Q103" s="211"/>
      <c r="R103" s="211"/>
    </row>
    <row r="104" spans="1:18" ht="25.5">
      <c r="A104" s="270" t="s">
        <v>382</v>
      </c>
      <c r="B104" s="79" t="s">
        <v>101</v>
      </c>
      <c r="C104" s="101" t="s">
        <v>121</v>
      </c>
      <c r="D104" s="101" t="s">
        <v>121</v>
      </c>
      <c r="E104" s="101" t="s">
        <v>251</v>
      </c>
      <c r="F104" s="101" t="s">
        <v>204</v>
      </c>
      <c r="G104" s="97"/>
      <c r="H104" s="94"/>
      <c r="I104" s="94">
        <f t="shared" si="11"/>
        <v>266.58143999999999</v>
      </c>
      <c r="J104" s="94">
        <f>J103*30.2%</f>
        <v>241.61811999999998</v>
      </c>
      <c r="K104" s="96">
        <f>L104-J104</f>
        <v>24.96332000000001</v>
      </c>
      <c r="L104" s="96">
        <f>L103*30.2%</f>
        <v>266.58143999999999</v>
      </c>
      <c r="O104" s="168"/>
      <c r="P104" s="209"/>
      <c r="Q104" s="211"/>
      <c r="R104" s="211"/>
    </row>
    <row r="105" spans="1:18" ht="27.75" hidden="1" customHeight="1">
      <c r="A105" s="187" t="s">
        <v>119</v>
      </c>
      <c r="B105" s="79" t="s">
        <v>101</v>
      </c>
      <c r="C105" s="101" t="s">
        <v>121</v>
      </c>
      <c r="D105" s="101" t="s">
        <v>121</v>
      </c>
      <c r="E105" s="101" t="s">
        <v>251</v>
      </c>
      <c r="F105" s="101" t="s">
        <v>113</v>
      </c>
      <c r="G105" s="97"/>
      <c r="H105" s="94"/>
      <c r="I105" s="94">
        <f t="shared" si="11"/>
        <v>0</v>
      </c>
      <c r="J105" s="94"/>
      <c r="K105" s="96">
        <f t="shared" si="2"/>
        <v>0</v>
      </c>
      <c r="L105" s="96"/>
      <c r="P105" s="209"/>
      <c r="Q105" s="211"/>
      <c r="R105" s="211"/>
    </row>
    <row r="106" spans="1:18" ht="60.75" hidden="1" customHeight="1">
      <c r="A106" s="187" t="s">
        <v>317</v>
      </c>
      <c r="B106" s="79" t="s">
        <v>101</v>
      </c>
      <c r="C106" s="79" t="s">
        <v>121</v>
      </c>
      <c r="D106" s="79" t="s">
        <v>121</v>
      </c>
      <c r="E106" s="61" t="s">
        <v>286</v>
      </c>
      <c r="F106" s="101"/>
      <c r="G106" s="97"/>
      <c r="H106" s="94"/>
      <c r="I106" s="94"/>
      <c r="J106" s="94"/>
      <c r="K106" s="96"/>
      <c r="L106" s="96">
        <f>L107</f>
        <v>0</v>
      </c>
      <c r="P106" s="209"/>
      <c r="Q106" s="211"/>
      <c r="R106" s="211"/>
    </row>
    <row r="107" spans="1:18" ht="27.75" hidden="1" customHeight="1">
      <c r="A107" s="102" t="s">
        <v>119</v>
      </c>
      <c r="B107" s="79" t="s">
        <v>101</v>
      </c>
      <c r="C107" s="79" t="s">
        <v>121</v>
      </c>
      <c r="D107" s="79" t="s">
        <v>121</v>
      </c>
      <c r="E107" s="61" t="s">
        <v>286</v>
      </c>
      <c r="F107" s="79" t="s">
        <v>113</v>
      </c>
      <c r="G107" s="97"/>
      <c r="H107" s="94"/>
      <c r="I107" s="94"/>
      <c r="J107" s="94"/>
      <c r="K107" s="96"/>
      <c r="L107" s="96"/>
      <c r="O107" s="223"/>
      <c r="P107" s="209"/>
      <c r="Q107" s="211"/>
      <c r="R107" s="211"/>
    </row>
    <row r="108" spans="1:18" hidden="1">
      <c r="A108" s="188" t="s">
        <v>123</v>
      </c>
      <c r="B108" s="186" t="s">
        <v>101</v>
      </c>
      <c r="C108" s="186" t="s">
        <v>117</v>
      </c>
      <c r="D108" s="186"/>
      <c r="E108" s="186"/>
      <c r="F108" s="259"/>
      <c r="G108" s="233"/>
      <c r="H108" s="166"/>
      <c r="I108" s="166"/>
      <c r="J108" s="166">
        <f>J109</f>
        <v>0</v>
      </c>
      <c r="K108" s="235">
        <f>K109</f>
        <v>0</v>
      </c>
      <c r="L108" s="235">
        <f>L109+L116</f>
        <v>0</v>
      </c>
      <c r="P108" s="209"/>
      <c r="Q108" s="211"/>
      <c r="R108" s="211"/>
    </row>
    <row r="109" spans="1:18" hidden="1">
      <c r="A109" s="271" t="s">
        <v>77</v>
      </c>
      <c r="B109" s="186" t="s">
        <v>101</v>
      </c>
      <c r="C109" s="186" t="s">
        <v>117</v>
      </c>
      <c r="D109" s="186" t="s">
        <v>104</v>
      </c>
      <c r="E109" s="186"/>
      <c r="F109" s="186"/>
      <c r="G109" s="165" t="e">
        <f>#REF!+G117</f>
        <v>#REF!</v>
      </c>
      <c r="H109" s="166" t="e">
        <f>H117</f>
        <v>#REF!</v>
      </c>
      <c r="I109" s="166" t="e">
        <f t="shared" si="11"/>
        <v>#REF!</v>
      </c>
      <c r="J109" s="166">
        <f>J110</f>
        <v>0</v>
      </c>
      <c r="K109" s="235">
        <f t="shared" si="2"/>
        <v>0</v>
      </c>
      <c r="L109" s="235">
        <f>L110</f>
        <v>0</v>
      </c>
      <c r="P109" s="209"/>
      <c r="Q109" s="211"/>
      <c r="R109" s="211"/>
    </row>
    <row r="110" spans="1:18" ht="25.5" hidden="1">
      <c r="A110" s="269" t="s">
        <v>343</v>
      </c>
      <c r="B110" s="79" t="s">
        <v>101</v>
      </c>
      <c r="C110" s="79" t="s">
        <v>117</v>
      </c>
      <c r="D110" s="79" t="s">
        <v>104</v>
      </c>
      <c r="E110" s="101" t="s">
        <v>289</v>
      </c>
      <c r="F110" s="101"/>
      <c r="G110" s="165"/>
      <c r="H110" s="166"/>
      <c r="I110" s="166"/>
      <c r="J110" s="94">
        <f>J111</f>
        <v>0</v>
      </c>
      <c r="K110" s="96">
        <f>L110-J110</f>
        <v>0</v>
      </c>
      <c r="L110" s="96">
        <f>L111</f>
        <v>0</v>
      </c>
      <c r="P110" s="209"/>
      <c r="Q110" s="211"/>
      <c r="R110" s="211"/>
    </row>
    <row r="111" spans="1:18" hidden="1">
      <c r="A111" s="240" t="s">
        <v>309</v>
      </c>
      <c r="B111" s="79" t="s">
        <v>101</v>
      </c>
      <c r="C111" s="79" t="s">
        <v>117</v>
      </c>
      <c r="D111" s="79" t="s">
        <v>104</v>
      </c>
      <c r="E111" s="101" t="s">
        <v>282</v>
      </c>
      <c r="F111" s="101"/>
      <c r="G111" s="165"/>
      <c r="H111" s="166"/>
      <c r="I111" s="166"/>
      <c r="J111" s="94">
        <f>J112</f>
        <v>0</v>
      </c>
      <c r="K111" s="96">
        <f>L111-J111</f>
        <v>0</v>
      </c>
      <c r="L111" s="96">
        <f>L112</f>
        <v>0</v>
      </c>
      <c r="P111" s="209"/>
      <c r="Q111" s="211"/>
      <c r="R111" s="211"/>
    </row>
    <row r="112" spans="1:18" hidden="1">
      <c r="A112" s="240" t="s">
        <v>311</v>
      </c>
      <c r="B112" s="79" t="s">
        <v>101</v>
      </c>
      <c r="C112" s="79" t="s">
        <v>117</v>
      </c>
      <c r="D112" s="79" t="s">
        <v>104</v>
      </c>
      <c r="E112" s="101" t="s">
        <v>313</v>
      </c>
      <c r="F112" s="101"/>
      <c r="G112" s="165"/>
      <c r="H112" s="166"/>
      <c r="I112" s="166"/>
      <c r="J112" s="94">
        <f>J113</f>
        <v>0</v>
      </c>
      <c r="K112" s="96">
        <f>L112-J112</f>
        <v>0</v>
      </c>
      <c r="L112" s="96">
        <f>L113</f>
        <v>0</v>
      </c>
      <c r="P112" s="209"/>
      <c r="Q112" s="211"/>
      <c r="R112" s="211"/>
    </row>
    <row r="113" spans="1:18" ht="25.5" hidden="1">
      <c r="A113" s="240" t="s">
        <v>312</v>
      </c>
      <c r="B113" s="79" t="s">
        <v>101</v>
      </c>
      <c r="C113" s="79" t="s">
        <v>117</v>
      </c>
      <c r="D113" s="79" t="s">
        <v>104</v>
      </c>
      <c r="E113" s="101" t="s">
        <v>314</v>
      </c>
      <c r="F113" s="101"/>
      <c r="G113" s="165"/>
      <c r="H113" s="166"/>
      <c r="I113" s="166"/>
      <c r="J113" s="94">
        <f>J114</f>
        <v>0</v>
      </c>
      <c r="K113" s="96">
        <f>L113-J113</f>
        <v>0</v>
      </c>
      <c r="L113" s="96">
        <f>L114</f>
        <v>0</v>
      </c>
      <c r="O113" s="168"/>
      <c r="P113" s="209"/>
      <c r="Q113" s="213"/>
      <c r="R113" s="211"/>
    </row>
    <row r="114" spans="1:18" ht="25.5" hidden="1">
      <c r="A114" s="187" t="s">
        <v>119</v>
      </c>
      <c r="B114" s="79" t="s">
        <v>101</v>
      </c>
      <c r="C114" s="79" t="s">
        <v>117</v>
      </c>
      <c r="D114" s="79" t="s">
        <v>104</v>
      </c>
      <c r="E114" s="101" t="s">
        <v>252</v>
      </c>
      <c r="F114" s="101" t="s">
        <v>113</v>
      </c>
      <c r="G114" s="165"/>
      <c r="H114" s="166"/>
      <c r="I114" s="166"/>
      <c r="J114" s="94"/>
      <c r="K114" s="96">
        <f>L114+J114</f>
        <v>0</v>
      </c>
      <c r="L114" s="96"/>
      <c r="P114" s="209"/>
      <c r="Q114" s="211"/>
      <c r="R114" s="211"/>
    </row>
    <row r="115" spans="1:18" hidden="1">
      <c r="A115" s="188" t="s">
        <v>123</v>
      </c>
      <c r="B115" s="79" t="s">
        <v>101</v>
      </c>
      <c r="C115" s="79" t="s">
        <v>117</v>
      </c>
      <c r="D115" s="79" t="s">
        <v>104</v>
      </c>
      <c r="E115" s="186"/>
      <c r="F115" s="186"/>
      <c r="G115" s="165"/>
      <c r="H115" s="166"/>
      <c r="I115" s="166"/>
      <c r="J115" s="166"/>
      <c r="K115" s="235"/>
      <c r="L115" s="235"/>
      <c r="P115" s="209"/>
      <c r="Q115" s="211"/>
      <c r="R115" s="211"/>
    </row>
    <row r="116" spans="1:18" hidden="1">
      <c r="A116" s="188" t="s">
        <v>79</v>
      </c>
      <c r="B116" s="186" t="s">
        <v>101</v>
      </c>
      <c r="C116" s="186" t="s">
        <v>117</v>
      </c>
      <c r="D116" s="186" t="s">
        <v>112</v>
      </c>
      <c r="E116" s="186"/>
      <c r="F116" s="186"/>
      <c r="G116" s="165"/>
      <c r="H116" s="166"/>
      <c r="I116" s="166"/>
      <c r="J116" s="166"/>
      <c r="K116" s="235"/>
      <c r="L116" s="235">
        <f>L117</f>
        <v>0</v>
      </c>
      <c r="P116" s="209"/>
      <c r="Q116" s="211"/>
      <c r="R116" s="211"/>
    </row>
    <row r="117" spans="1:18" ht="14.25" hidden="1" customHeight="1">
      <c r="A117" s="78" t="s">
        <v>216</v>
      </c>
      <c r="B117" s="79" t="s">
        <v>101</v>
      </c>
      <c r="C117" s="79" t="s">
        <v>117</v>
      </c>
      <c r="D117" s="79" t="s">
        <v>112</v>
      </c>
      <c r="E117" s="79" t="s">
        <v>282</v>
      </c>
      <c r="F117" s="79"/>
      <c r="G117" s="77" t="e">
        <f>#REF!</f>
        <v>#REF!</v>
      </c>
      <c r="H117" s="94" t="e">
        <f>#REF!</f>
        <v>#REF!</v>
      </c>
      <c r="I117" s="94" t="e">
        <f t="shared" si="11"/>
        <v>#REF!</v>
      </c>
      <c r="J117" s="94" t="e">
        <f>#REF!</f>
        <v>#REF!</v>
      </c>
      <c r="K117" s="235" t="e">
        <f t="shared" si="2"/>
        <v>#REF!</v>
      </c>
      <c r="L117" s="96">
        <f>L118</f>
        <v>0</v>
      </c>
      <c r="P117" s="209"/>
      <c r="Q117" s="263"/>
      <c r="R117" s="211"/>
    </row>
    <row r="118" spans="1:18" ht="14.25" hidden="1" customHeight="1">
      <c r="A118" s="240" t="s">
        <v>311</v>
      </c>
      <c r="B118" s="79" t="s">
        <v>101</v>
      </c>
      <c r="C118" s="79" t="s">
        <v>117</v>
      </c>
      <c r="D118" s="79" t="s">
        <v>112</v>
      </c>
      <c r="E118" s="101" t="s">
        <v>313</v>
      </c>
      <c r="F118" s="79"/>
      <c r="G118" s="77"/>
      <c r="H118" s="94"/>
      <c r="I118" s="94"/>
      <c r="J118" s="94"/>
      <c r="K118" s="235"/>
      <c r="L118" s="96">
        <f>L119</f>
        <v>0</v>
      </c>
      <c r="P118" s="209"/>
      <c r="Q118" s="263"/>
      <c r="R118" s="211"/>
    </row>
    <row r="119" spans="1:18" ht="25.5" hidden="1">
      <c r="A119" s="102" t="s">
        <v>217</v>
      </c>
      <c r="B119" s="79" t="s">
        <v>101</v>
      </c>
      <c r="C119" s="79" t="s">
        <v>117</v>
      </c>
      <c r="D119" s="79" t="s">
        <v>112</v>
      </c>
      <c r="E119" s="79" t="s">
        <v>287</v>
      </c>
      <c r="F119" s="79"/>
      <c r="G119" s="77" t="e">
        <f>#REF!+G120</f>
        <v>#REF!</v>
      </c>
      <c r="H119" s="94" t="e">
        <f>H120</f>
        <v>#REF!</v>
      </c>
      <c r="I119" s="94" t="e">
        <f t="shared" si="11"/>
        <v>#REF!</v>
      </c>
      <c r="J119" s="167" t="e">
        <f>J121</f>
        <v>#REF!</v>
      </c>
      <c r="K119" s="235" t="e">
        <f t="shared" si="2"/>
        <v>#REF!</v>
      </c>
      <c r="L119" s="314">
        <f>L120</f>
        <v>0</v>
      </c>
      <c r="P119" s="214"/>
      <c r="Q119" s="211"/>
      <c r="R119" s="211"/>
    </row>
    <row r="120" spans="1:18" ht="24.75" hidden="1" customHeight="1">
      <c r="A120" s="102" t="s">
        <v>218</v>
      </c>
      <c r="B120" s="79" t="s">
        <v>101</v>
      </c>
      <c r="C120" s="79" t="s">
        <v>117</v>
      </c>
      <c r="D120" s="79" t="s">
        <v>112</v>
      </c>
      <c r="E120" s="79" t="s">
        <v>253</v>
      </c>
      <c r="F120" s="79"/>
      <c r="G120" s="77" t="e">
        <f>#REF!</f>
        <v>#REF!</v>
      </c>
      <c r="H120" s="94" t="e">
        <f>#REF!</f>
        <v>#REF!</v>
      </c>
      <c r="I120" s="94" t="e">
        <f t="shared" si="11"/>
        <v>#REF!</v>
      </c>
      <c r="J120" s="94" t="e">
        <f>J121</f>
        <v>#REF!</v>
      </c>
      <c r="K120" s="235" t="e">
        <f t="shared" si="2"/>
        <v>#REF!</v>
      </c>
      <c r="L120" s="96">
        <f>L121+L122</f>
        <v>0</v>
      </c>
      <c r="P120" s="209"/>
      <c r="Q120" s="211"/>
      <c r="R120" s="211"/>
    </row>
    <row r="121" spans="1:18" hidden="1">
      <c r="A121" s="103" t="s">
        <v>203</v>
      </c>
      <c r="B121" s="79" t="s">
        <v>101</v>
      </c>
      <c r="C121" s="79" t="s">
        <v>117</v>
      </c>
      <c r="D121" s="79" t="s">
        <v>112</v>
      </c>
      <c r="E121" s="79" t="s">
        <v>253</v>
      </c>
      <c r="F121" s="104" t="s">
        <v>118</v>
      </c>
      <c r="G121" s="77"/>
      <c r="H121" s="94"/>
      <c r="I121" s="94">
        <f t="shared" si="11"/>
        <v>0</v>
      </c>
      <c r="J121" s="94" t="e">
        <f>J122</f>
        <v>#REF!</v>
      </c>
      <c r="K121" s="235" t="e">
        <f t="shared" si="2"/>
        <v>#REF!</v>
      </c>
      <c r="L121" s="96"/>
      <c r="P121" s="209"/>
      <c r="Q121" s="211"/>
      <c r="R121" s="211"/>
    </row>
    <row r="122" spans="1:18" ht="38.25" hidden="1">
      <c r="A122" s="103" t="s">
        <v>215</v>
      </c>
      <c r="B122" s="79" t="s">
        <v>101</v>
      </c>
      <c r="C122" s="79" t="s">
        <v>117</v>
      </c>
      <c r="D122" s="79" t="s">
        <v>112</v>
      </c>
      <c r="E122" s="79" t="s">
        <v>253</v>
      </c>
      <c r="F122" s="104" t="s">
        <v>204</v>
      </c>
      <c r="G122" s="77"/>
      <c r="H122" s="94"/>
      <c r="I122" s="94">
        <f t="shared" si="11"/>
        <v>0</v>
      </c>
      <c r="J122" s="94" t="e">
        <f>J123</f>
        <v>#REF!</v>
      </c>
      <c r="K122" s="235" t="e">
        <f t="shared" si="2"/>
        <v>#REF!</v>
      </c>
      <c r="L122" s="96"/>
      <c r="P122" s="209"/>
      <c r="Q122" s="211"/>
      <c r="R122" s="211"/>
    </row>
    <row r="123" spans="1:18" ht="25.5" hidden="1">
      <c r="A123" s="187" t="s">
        <v>119</v>
      </c>
      <c r="B123" s="79" t="s">
        <v>101</v>
      </c>
      <c r="C123" s="79" t="s">
        <v>117</v>
      </c>
      <c r="D123" s="79" t="s">
        <v>112</v>
      </c>
      <c r="E123" s="79" t="s">
        <v>253</v>
      </c>
      <c r="F123" s="104" t="s">
        <v>113</v>
      </c>
      <c r="G123" s="77"/>
      <c r="H123" s="94"/>
      <c r="I123" s="94">
        <f t="shared" si="11"/>
        <v>0</v>
      </c>
      <c r="J123" s="94" t="e">
        <f>#REF!+#REF!</f>
        <v>#REF!</v>
      </c>
      <c r="K123" s="235" t="e">
        <f t="shared" ref="K123" si="15">L123-J123</f>
        <v>#REF!</v>
      </c>
      <c r="L123" s="96"/>
      <c r="P123" s="209"/>
      <c r="Q123" s="211"/>
      <c r="R123" s="211"/>
    </row>
    <row r="124" spans="1:18" hidden="1">
      <c r="A124" s="78" t="s">
        <v>124</v>
      </c>
      <c r="B124" s="79" t="s">
        <v>101</v>
      </c>
      <c r="C124" s="79" t="s">
        <v>125</v>
      </c>
      <c r="D124" s="79" t="s">
        <v>125</v>
      </c>
      <c r="E124" s="79" t="s">
        <v>240</v>
      </c>
      <c r="F124" s="79" t="s">
        <v>105</v>
      </c>
      <c r="G124" s="77">
        <v>0</v>
      </c>
      <c r="H124" s="94">
        <v>139.80000000000001</v>
      </c>
      <c r="I124" s="94">
        <f t="shared" si="11"/>
        <v>-139.80000000000001</v>
      </c>
      <c r="J124" s="94">
        <v>292</v>
      </c>
      <c r="K124" s="96">
        <f>L124-J124</f>
        <v>-292</v>
      </c>
      <c r="L124" s="96"/>
      <c r="O124" s="168"/>
      <c r="P124" s="209"/>
      <c r="Q124" s="211"/>
      <c r="R124" s="211"/>
    </row>
    <row r="125" spans="1:18" s="28" customFormat="1">
      <c r="A125" s="385" t="s">
        <v>37</v>
      </c>
      <c r="B125" s="385"/>
      <c r="C125" s="385"/>
      <c r="D125" s="385"/>
      <c r="E125" s="385"/>
      <c r="F125" s="385"/>
      <c r="G125" s="165" t="e">
        <f>G8+#REF!+#REF!+#REF!+G62+#REF!+#REF!+G124</f>
        <v>#REF!</v>
      </c>
      <c r="H125" s="315" t="e">
        <f>H8+#REF!+#REF!+H62+#REF!+#REF!+H124</f>
        <v>#REF!</v>
      </c>
      <c r="I125" s="166" t="e">
        <f t="shared" si="11"/>
        <v>#REF!</v>
      </c>
      <c r="J125" s="166">
        <f>J108+J96+J84+J61+J8+J124+7.57</f>
        <v>16113.409079999999</v>
      </c>
      <c r="K125" s="235">
        <f>K108+K96+K84+K61+K8+K124+K74</f>
        <v>5014.4543600000006</v>
      </c>
      <c r="L125" s="235">
        <f>L108+L96+L84+L61+L8+L74</f>
        <v>21147.863439999997</v>
      </c>
      <c r="O125" s="300"/>
      <c r="P125" s="206"/>
      <c r="Q125" s="207"/>
      <c r="R125" s="210"/>
    </row>
    <row r="126" spans="1:18">
      <c r="H126" s="105">
        <v>5067.6000000000004</v>
      </c>
      <c r="O126" s="168"/>
      <c r="P126" s="223"/>
    </row>
    <row r="127" spans="1:18">
      <c r="H127" s="107" t="e">
        <f>H126-H125</f>
        <v>#REF!</v>
      </c>
      <c r="O127" s="168"/>
      <c r="P127" s="168"/>
      <c r="Q127" s="168"/>
    </row>
    <row r="128" spans="1:18">
      <c r="O128" s="168"/>
      <c r="P128" s="168"/>
    </row>
    <row r="132" spans="12:12">
      <c r="L132" s="281"/>
    </row>
  </sheetData>
  <autoFilter ref="A6:S127"/>
  <mergeCells count="4">
    <mergeCell ref="N1:O1"/>
    <mergeCell ref="A3:I3"/>
    <mergeCell ref="A125:F125"/>
    <mergeCell ref="E1:M1"/>
  </mergeCells>
  <pageMargins left="1.1417322834645669" right="0.19685039370078741" top="0.59055118110236227" bottom="0.27559055118110237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S128"/>
  <sheetViews>
    <sheetView topLeftCell="A90" workbookViewId="0">
      <selection activeCell="M122" sqref="A1:M122"/>
    </sheetView>
  </sheetViews>
  <sheetFormatPr defaultColWidth="36" defaultRowHeight="12.75"/>
  <cols>
    <col min="1" max="1" width="57.7109375" style="24" customWidth="1"/>
    <col min="2" max="2" width="8.42578125" style="24" customWidth="1"/>
    <col min="3" max="3" width="7.42578125" style="26" customWidth="1"/>
    <col min="4" max="4" width="6.7109375" style="26" customWidth="1"/>
    <col min="5" max="5" width="16.42578125" style="26" customWidth="1"/>
    <col min="6" max="6" width="8.85546875" style="26" customWidth="1"/>
    <col min="7" max="7" width="10.7109375" style="26" hidden="1" customWidth="1"/>
    <col min="8" max="8" width="15.42578125" style="107" hidden="1" customWidth="1"/>
    <col min="9" max="10" width="16.140625" style="106" hidden="1" customWidth="1"/>
    <col min="11" max="11" width="12.5703125" style="106" hidden="1" customWidth="1"/>
    <col min="12" max="12" width="14.5703125" style="107" customWidth="1"/>
    <col min="13" max="13" width="16" style="107" customWidth="1"/>
    <col min="14" max="14" width="6.28515625" style="27" customWidth="1"/>
    <col min="15" max="15" width="20.85546875" style="27" customWidth="1"/>
    <col min="16" max="16" width="12.7109375" style="27" customWidth="1"/>
    <col min="17" max="18" width="12.42578125" style="27" customWidth="1"/>
    <col min="19" max="256" width="9.140625" style="27" customWidth="1"/>
    <col min="257" max="257" width="3.5703125" style="27" customWidth="1"/>
    <col min="258" max="16384" width="36" style="27"/>
  </cols>
  <sheetData>
    <row r="1" spans="1:18" ht="77.25" customHeight="1">
      <c r="A1" s="21"/>
      <c r="B1" s="21"/>
      <c r="C1" s="21"/>
      <c r="E1" s="386" t="s">
        <v>421</v>
      </c>
      <c r="F1" s="386"/>
      <c r="G1" s="386"/>
      <c r="H1" s="386"/>
      <c r="I1" s="386"/>
      <c r="J1" s="386"/>
      <c r="K1" s="386"/>
      <c r="L1" s="386"/>
      <c r="M1" s="386"/>
      <c r="N1" s="382"/>
      <c r="O1" s="382"/>
    </row>
    <row r="2" spans="1:18" ht="16.5" hidden="1" customHeight="1">
      <c r="B2" s="25"/>
      <c r="G2" s="82"/>
      <c r="H2" s="89"/>
      <c r="I2" s="89"/>
      <c r="J2" s="89"/>
      <c r="K2" s="89"/>
      <c r="L2" s="89"/>
      <c r="M2" s="89"/>
    </row>
    <row r="3" spans="1:18" s="29" customFormat="1" ht="36" customHeight="1">
      <c r="A3" s="383" t="s">
        <v>388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8" s="28" customFormat="1" ht="12.75" customHeight="1">
      <c r="A4" s="91"/>
      <c r="B4" s="91"/>
      <c r="C4" s="91"/>
      <c r="D4" s="91"/>
      <c r="E4" s="92"/>
      <c r="F4" s="93"/>
      <c r="G4" s="93"/>
      <c r="H4" s="93"/>
      <c r="I4" s="93"/>
      <c r="J4" s="93"/>
      <c r="K4" s="93"/>
      <c r="L4" s="129"/>
      <c r="M4" s="129" t="s">
        <v>220</v>
      </c>
    </row>
    <row r="5" spans="1:18" s="50" customFormat="1" ht="27.75" customHeight="1">
      <c r="A5" s="70" t="s">
        <v>52</v>
      </c>
      <c r="B5" s="70"/>
      <c r="C5" s="75" t="s">
        <v>96</v>
      </c>
      <c r="D5" s="75" t="s">
        <v>97</v>
      </c>
      <c r="E5" s="75" t="s">
        <v>98</v>
      </c>
      <c r="F5" s="75" t="s">
        <v>99</v>
      </c>
      <c r="G5" s="76" t="s">
        <v>10</v>
      </c>
      <c r="H5" s="94" t="s">
        <v>205</v>
      </c>
      <c r="I5" s="94" t="s">
        <v>10</v>
      </c>
      <c r="J5" s="94" t="s">
        <v>408</v>
      </c>
      <c r="K5" s="94" t="s">
        <v>238</v>
      </c>
      <c r="L5" s="96" t="s">
        <v>341</v>
      </c>
      <c r="M5" s="96" t="s">
        <v>379</v>
      </c>
    </row>
    <row r="6" spans="1:18" s="49" customFormat="1">
      <c r="A6" s="95">
        <v>1</v>
      </c>
      <c r="B6" s="95">
        <v>2</v>
      </c>
      <c r="C6" s="75" t="s">
        <v>53</v>
      </c>
      <c r="D6" s="75" t="s">
        <v>54</v>
      </c>
      <c r="E6" s="75" t="s">
        <v>55</v>
      </c>
      <c r="F6" s="75" t="s">
        <v>56</v>
      </c>
      <c r="G6" s="95">
        <v>7</v>
      </c>
      <c r="H6" s="96">
        <v>8</v>
      </c>
      <c r="I6" s="96">
        <v>7</v>
      </c>
      <c r="J6" s="96"/>
      <c r="K6" s="96"/>
      <c r="L6" s="130">
        <v>7</v>
      </c>
      <c r="M6" s="130">
        <v>7</v>
      </c>
    </row>
    <row r="7" spans="1:18" s="49" customFormat="1">
      <c r="A7" s="241" t="s">
        <v>342</v>
      </c>
      <c r="B7" s="95"/>
      <c r="C7" s="75"/>
      <c r="D7" s="75"/>
      <c r="E7" s="75"/>
      <c r="F7" s="75"/>
      <c r="G7" s="95"/>
      <c r="H7" s="96"/>
      <c r="I7" s="96"/>
      <c r="J7" s="96"/>
      <c r="K7" s="96"/>
      <c r="L7" s="130"/>
      <c r="M7" s="130"/>
    </row>
    <row r="8" spans="1:18" s="28" customFormat="1">
      <c r="A8" s="162" t="s">
        <v>100</v>
      </c>
      <c r="B8" s="163" t="s">
        <v>101</v>
      </c>
      <c r="C8" s="163" t="s">
        <v>102</v>
      </c>
      <c r="D8" s="163"/>
      <c r="E8" s="163"/>
      <c r="F8" s="164"/>
      <c r="G8" s="165" t="e">
        <f>G9+G25+G43</f>
        <v>#REF!</v>
      </c>
      <c r="H8" s="166" t="e">
        <f>H9+H25+H43+H16</f>
        <v>#REF!</v>
      </c>
      <c r="I8" s="166" t="e">
        <f>L8-H8</f>
        <v>#REF!</v>
      </c>
      <c r="J8" s="235">
        <f>J9+J25+J43+J16+J50+0.01</f>
        <v>10075.1235</v>
      </c>
      <c r="K8" s="235">
        <f>L8-J8</f>
        <v>-114.70949999999903</v>
      </c>
      <c r="L8" s="235">
        <f>L9+L25+L43+L16+L37+L50</f>
        <v>9960.4140000000007</v>
      </c>
      <c r="M8" s="235">
        <f>M9+M25+M43+M16+M37+M50</f>
        <v>9662.6726400000007</v>
      </c>
      <c r="P8" s="206"/>
      <c r="Q8" s="207"/>
      <c r="R8" s="207"/>
    </row>
    <row r="9" spans="1:18" s="30" customFormat="1" ht="25.5" customHeight="1">
      <c r="A9" s="162" t="s">
        <v>103</v>
      </c>
      <c r="B9" s="163" t="s">
        <v>101</v>
      </c>
      <c r="C9" s="163" t="s">
        <v>102</v>
      </c>
      <c r="D9" s="163" t="s">
        <v>104</v>
      </c>
      <c r="E9" s="163"/>
      <c r="F9" s="164"/>
      <c r="G9" s="165" t="e">
        <f>#REF!+G10</f>
        <v>#REF!</v>
      </c>
      <c r="H9" s="166">
        <v>660</v>
      </c>
      <c r="I9" s="166">
        <f t="shared" ref="I9:I83" si="0">L9-H9</f>
        <v>688.43000000000006</v>
      </c>
      <c r="J9" s="235">
        <f>J10</f>
        <v>1348.43</v>
      </c>
      <c r="K9" s="235">
        <f t="shared" ref="K9:K119" si="1">L9-J9</f>
        <v>0</v>
      </c>
      <c r="L9" s="235">
        <f t="shared" ref="L9:M12" si="2">L10</f>
        <v>1348.43</v>
      </c>
      <c r="M9" s="235">
        <f t="shared" si="2"/>
        <v>1348.43</v>
      </c>
      <c r="O9" s="189"/>
      <c r="P9" s="206"/>
      <c r="Q9" s="208"/>
      <c r="R9" s="208"/>
    </row>
    <row r="10" spans="1:18" s="28" customFormat="1" ht="12.75" customHeight="1">
      <c r="A10" s="242" t="s">
        <v>258</v>
      </c>
      <c r="B10" s="95">
        <v>801</v>
      </c>
      <c r="C10" s="243" t="s">
        <v>102</v>
      </c>
      <c r="D10" s="243" t="s">
        <v>104</v>
      </c>
      <c r="E10" s="244" t="s">
        <v>259</v>
      </c>
      <c r="F10" s="79"/>
      <c r="G10" s="77">
        <f t="shared" ref="G10" si="3">G11</f>
        <v>500</v>
      </c>
      <c r="H10" s="94">
        <f>H11</f>
        <v>0</v>
      </c>
      <c r="I10" s="94">
        <f t="shared" si="0"/>
        <v>1348.43</v>
      </c>
      <c r="J10" s="94">
        <f>J11</f>
        <v>1348.43</v>
      </c>
      <c r="K10" s="96">
        <f t="shared" si="1"/>
        <v>0</v>
      </c>
      <c r="L10" s="96">
        <f t="shared" si="2"/>
        <v>1348.43</v>
      </c>
      <c r="M10" s="96">
        <f t="shared" si="2"/>
        <v>1348.43</v>
      </c>
      <c r="O10" s="300"/>
      <c r="P10" s="209"/>
      <c r="Q10" s="207"/>
      <c r="R10" s="207"/>
    </row>
    <row r="11" spans="1:18" s="28" customFormat="1" ht="12" customHeight="1">
      <c r="A11" s="242" t="s">
        <v>260</v>
      </c>
      <c r="B11" s="95">
        <v>801</v>
      </c>
      <c r="C11" s="243" t="s">
        <v>102</v>
      </c>
      <c r="D11" s="243" t="s">
        <v>104</v>
      </c>
      <c r="E11" s="244" t="s">
        <v>261</v>
      </c>
      <c r="F11" s="79"/>
      <c r="G11" s="77">
        <f>G14+G15</f>
        <v>500</v>
      </c>
      <c r="H11" s="94"/>
      <c r="I11" s="94">
        <f t="shared" si="0"/>
        <v>1348.43</v>
      </c>
      <c r="J11" s="94">
        <f>J14+J15</f>
        <v>1348.43</v>
      </c>
      <c r="K11" s="96">
        <f t="shared" si="1"/>
        <v>0</v>
      </c>
      <c r="L11" s="96">
        <f t="shared" si="2"/>
        <v>1348.43</v>
      </c>
      <c r="M11" s="96">
        <f t="shared" si="2"/>
        <v>1348.43</v>
      </c>
      <c r="O11" s="300"/>
      <c r="P11" s="209"/>
      <c r="Q11" s="207"/>
      <c r="R11" s="207"/>
    </row>
    <row r="12" spans="1:18" s="28" customFormat="1" ht="28.5" customHeight="1">
      <c r="A12" s="242" t="s">
        <v>262</v>
      </c>
      <c r="B12" s="95">
        <v>801</v>
      </c>
      <c r="C12" s="243" t="s">
        <v>102</v>
      </c>
      <c r="D12" s="243" t="s">
        <v>104</v>
      </c>
      <c r="E12" s="244" t="s">
        <v>263</v>
      </c>
      <c r="F12" s="79"/>
      <c r="G12" s="77"/>
      <c r="H12" s="94"/>
      <c r="I12" s="94"/>
      <c r="J12" s="94">
        <f>J13</f>
        <v>1348.43</v>
      </c>
      <c r="K12" s="96">
        <f>L12-J12</f>
        <v>0</v>
      </c>
      <c r="L12" s="96">
        <f t="shared" si="2"/>
        <v>1348.43</v>
      </c>
      <c r="M12" s="96">
        <f t="shared" si="2"/>
        <v>1348.43</v>
      </c>
      <c r="O12" s="300"/>
      <c r="P12" s="209"/>
      <c r="Q12" s="207"/>
      <c r="R12" s="207"/>
    </row>
    <row r="13" spans="1:18" s="28" customFormat="1" ht="25.5">
      <c r="A13" s="242" t="s">
        <v>264</v>
      </c>
      <c r="B13" s="95">
        <v>801</v>
      </c>
      <c r="C13" s="243" t="s">
        <v>102</v>
      </c>
      <c r="D13" s="243" t="s">
        <v>104</v>
      </c>
      <c r="E13" s="244" t="s">
        <v>265</v>
      </c>
      <c r="F13" s="79"/>
      <c r="G13" s="97"/>
      <c r="H13" s="94"/>
      <c r="I13" s="94">
        <f t="shared" si="0"/>
        <v>1348.43</v>
      </c>
      <c r="J13" s="94">
        <f>J14+J15</f>
        <v>1348.43</v>
      </c>
      <c r="K13" s="96">
        <f t="shared" si="1"/>
        <v>0</v>
      </c>
      <c r="L13" s="96">
        <f>L14+L15</f>
        <v>1348.43</v>
      </c>
      <c r="M13" s="96">
        <f>M14+M15</f>
        <v>1348.43</v>
      </c>
      <c r="O13" s="300"/>
      <c r="P13" s="209"/>
      <c r="Q13" s="207"/>
      <c r="R13" s="207"/>
    </row>
    <row r="14" spans="1:18" s="28" customFormat="1">
      <c r="A14" s="242" t="s">
        <v>206</v>
      </c>
      <c r="B14" s="95">
        <v>801</v>
      </c>
      <c r="C14" s="243" t="s">
        <v>102</v>
      </c>
      <c r="D14" s="243" t="s">
        <v>104</v>
      </c>
      <c r="E14" s="244" t="s">
        <v>265</v>
      </c>
      <c r="F14" s="243" t="s">
        <v>106</v>
      </c>
      <c r="G14" s="97">
        <v>500</v>
      </c>
      <c r="H14" s="94"/>
      <c r="I14" s="94">
        <f t="shared" si="0"/>
        <v>1035.6600000000001</v>
      </c>
      <c r="J14" s="94">
        <v>1035.6600000000001</v>
      </c>
      <c r="K14" s="96">
        <f t="shared" si="1"/>
        <v>0</v>
      </c>
      <c r="L14" s="96">
        <v>1035.6600000000001</v>
      </c>
      <c r="M14" s="96">
        <v>1035.6600000000001</v>
      </c>
      <c r="O14" s="168"/>
      <c r="P14" s="209"/>
      <c r="Q14" s="210"/>
      <c r="R14" s="210"/>
    </row>
    <row r="15" spans="1:18" s="28" customFormat="1">
      <c r="A15" s="242" t="s">
        <v>207</v>
      </c>
      <c r="B15" s="95">
        <v>801</v>
      </c>
      <c r="C15" s="243" t="s">
        <v>102</v>
      </c>
      <c r="D15" s="243" t="s">
        <v>104</v>
      </c>
      <c r="E15" s="244" t="s">
        <v>265</v>
      </c>
      <c r="F15" s="243" t="s">
        <v>202</v>
      </c>
      <c r="G15" s="97"/>
      <c r="H15" s="94"/>
      <c r="I15" s="94">
        <f t="shared" si="0"/>
        <v>312.77</v>
      </c>
      <c r="J15" s="94">
        <v>312.77</v>
      </c>
      <c r="K15" s="96">
        <f t="shared" si="1"/>
        <v>0</v>
      </c>
      <c r="L15" s="96">
        <v>312.77</v>
      </c>
      <c r="M15" s="96">
        <v>312.77</v>
      </c>
      <c r="O15" s="27"/>
      <c r="P15" s="209"/>
      <c r="Q15" s="207"/>
      <c r="R15" s="210"/>
    </row>
    <row r="16" spans="1:18" s="51" customFormat="1" ht="38.25">
      <c r="A16" s="98" t="s">
        <v>48</v>
      </c>
      <c r="B16" s="79" t="s">
        <v>101</v>
      </c>
      <c r="C16" s="99" t="s">
        <v>107</v>
      </c>
      <c r="D16" s="99" t="s">
        <v>108</v>
      </c>
      <c r="E16" s="99"/>
      <c r="F16" s="99"/>
      <c r="G16" s="77"/>
      <c r="H16" s="94" t="e">
        <f>#REF!</f>
        <v>#REF!</v>
      </c>
      <c r="I16" s="94">
        <f>L1</f>
        <v>0</v>
      </c>
      <c r="J16" s="235">
        <f>J17</f>
        <v>1013.31</v>
      </c>
      <c r="K16" s="235">
        <f t="shared" si="1"/>
        <v>0</v>
      </c>
      <c r="L16" s="235">
        <f t="shared" ref="L16:M19" si="4">L17</f>
        <v>1013.31</v>
      </c>
      <c r="M16" s="235">
        <f t="shared" si="4"/>
        <v>1013.31</v>
      </c>
      <c r="O16" s="237"/>
      <c r="P16" s="206"/>
      <c r="Q16" s="211"/>
      <c r="R16" s="212"/>
    </row>
    <row r="17" spans="1:18" s="51" customFormat="1" ht="17.25" customHeight="1">
      <c r="A17" s="242" t="s">
        <v>258</v>
      </c>
      <c r="B17" s="95">
        <v>801</v>
      </c>
      <c r="C17" s="243" t="s">
        <v>102</v>
      </c>
      <c r="D17" s="243" t="s">
        <v>108</v>
      </c>
      <c r="E17" s="244" t="s">
        <v>259</v>
      </c>
      <c r="F17" s="80"/>
      <c r="G17" s="77"/>
      <c r="H17" s="94"/>
      <c r="I17" s="94"/>
      <c r="J17" s="94">
        <f>J18</f>
        <v>1013.31</v>
      </c>
      <c r="K17" s="96">
        <f t="shared" si="1"/>
        <v>0</v>
      </c>
      <c r="L17" s="96">
        <f t="shared" si="4"/>
        <v>1013.31</v>
      </c>
      <c r="M17" s="96">
        <f t="shared" si="4"/>
        <v>1013.31</v>
      </c>
      <c r="P17" s="209"/>
      <c r="Q17" s="211"/>
      <c r="R17" s="212"/>
    </row>
    <row r="18" spans="1:18" s="51" customFormat="1" ht="15.75" customHeight="1">
      <c r="A18" s="242" t="s">
        <v>109</v>
      </c>
      <c r="B18" s="95">
        <v>801</v>
      </c>
      <c r="C18" s="243" t="s">
        <v>102</v>
      </c>
      <c r="D18" s="243" t="s">
        <v>108</v>
      </c>
      <c r="E18" s="244" t="s">
        <v>266</v>
      </c>
      <c r="F18" s="80"/>
      <c r="G18" s="77"/>
      <c r="H18" s="94"/>
      <c r="I18" s="94"/>
      <c r="J18" s="94">
        <f>J19</f>
        <v>1013.31</v>
      </c>
      <c r="K18" s="96">
        <f t="shared" si="1"/>
        <v>0</v>
      </c>
      <c r="L18" s="96">
        <f t="shared" si="4"/>
        <v>1013.31</v>
      </c>
      <c r="M18" s="96">
        <f t="shared" si="4"/>
        <v>1013.31</v>
      </c>
      <c r="P18" s="209"/>
      <c r="Q18" s="211"/>
      <c r="R18" s="212"/>
    </row>
    <row r="19" spans="1:18" s="51" customFormat="1" ht="27" customHeight="1">
      <c r="A19" s="245" t="s">
        <v>267</v>
      </c>
      <c r="B19" s="95">
        <v>801</v>
      </c>
      <c r="C19" s="243" t="s">
        <v>102</v>
      </c>
      <c r="D19" s="243" t="s">
        <v>108</v>
      </c>
      <c r="E19" s="244" t="s">
        <v>268</v>
      </c>
      <c r="F19" s="80"/>
      <c r="G19" s="77"/>
      <c r="H19" s="94"/>
      <c r="I19" s="94"/>
      <c r="J19" s="94">
        <f>J20</f>
        <v>1013.31</v>
      </c>
      <c r="K19" s="96">
        <f>L19-J19</f>
        <v>0</v>
      </c>
      <c r="L19" s="96">
        <f t="shared" si="4"/>
        <v>1013.31</v>
      </c>
      <c r="M19" s="96">
        <f t="shared" si="4"/>
        <v>1013.31</v>
      </c>
      <c r="P19" s="209"/>
      <c r="Q19" s="211"/>
      <c r="R19" s="212"/>
    </row>
    <row r="20" spans="1:18" s="51" customFormat="1" ht="30" customHeight="1">
      <c r="A20" s="246" t="s">
        <v>264</v>
      </c>
      <c r="B20" s="95">
        <v>801</v>
      </c>
      <c r="C20" s="230" t="s">
        <v>102</v>
      </c>
      <c r="D20" s="230" t="s">
        <v>108</v>
      </c>
      <c r="E20" s="244" t="s">
        <v>269</v>
      </c>
      <c r="F20" s="80"/>
      <c r="G20" s="77"/>
      <c r="H20" s="94"/>
      <c r="I20" s="94"/>
      <c r="J20" s="94">
        <f>J21+J22</f>
        <v>1013.31</v>
      </c>
      <c r="K20" s="96">
        <f t="shared" si="1"/>
        <v>0</v>
      </c>
      <c r="L20" s="96">
        <f>SUM(L21:L24)</f>
        <v>1013.31</v>
      </c>
      <c r="M20" s="96">
        <f>SUM(M21:M24)</f>
        <v>1013.31</v>
      </c>
      <c r="P20" s="209"/>
      <c r="Q20" s="211"/>
      <c r="R20" s="212"/>
    </row>
    <row r="21" spans="1:18" s="51" customFormat="1" ht="16.5" customHeight="1">
      <c r="A21" s="246" t="s">
        <v>206</v>
      </c>
      <c r="B21" s="95">
        <v>801</v>
      </c>
      <c r="C21" s="230" t="s">
        <v>102</v>
      </c>
      <c r="D21" s="230" t="s">
        <v>108</v>
      </c>
      <c r="E21" s="244" t="s">
        <v>269</v>
      </c>
      <c r="F21" s="247" t="s">
        <v>106</v>
      </c>
      <c r="G21" s="77"/>
      <c r="H21" s="94"/>
      <c r="I21" s="94"/>
      <c r="J21" s="94">
        <v>778.27</v>
      </c>
      <c r="K21" s="96">
        <f t="shared" si="1"/>
        <v>0</v>
      </c>
      <c r="L21" s="96">
        <v>778.27</v>
      </c>
      <c r="M21" s="96">
        <v>778.27</v>
      </c>
      <c r="P21" s="209"/>
      <c r="Q21" s="213"/>
      <c r="R21" s="213"/>
    </row>
    <row r="22" spans="1:18" s="51" customFormat="1" ht="14.25" customHeight="1">
      <c r="A22" s="246" t="s">
        <v>219</v>
      </c>
      <c r="B22" s="95">
        <v>801</v>
      </c>
      <c r="C22" s="230" t="s">
        <v>102</v>
      </c>
      <c r="D22" s="230" t="s">
        <v>108</v>
      </c>
      <c r="E22" s="244" t="s">
        <v>269</v>
      </c>
      <c r="F22" s="247" t="s">
        <v>202</v>
      </c>
      <c r="G22" s="77"/>
      <c r="H22" s="94"/>
      <c r="I22" s="94"/>
      <c r="J22" s="94">
        <v>235.04</v>
      </c>
      <c r="K22" s="96">
        <f t="shared" si="1"/>
        <v>0</v>
      </c>
      <c r="L22" s="96">
        <v>235.04</v>
      </c>
      <c r="M22" s="96">
        <v>235.04</v>
      </c>
      <c r="P22" s="209"/>
      <c r="Q22" s="211"/>
      <c r="R22" s="213"/>
    </row>
    <row r="23" spans="1:18" s="51" customFormat="1" ht="25.5" hidden="1" customHeight="1">
      <c r="A23" s="242" t="s">
        <v>209</v>
      </c>
      <c r="B23" s="79" t="s">
        <v>101</v>
      </c>
      <c r="C23" s="79" t="s">
        <v>102</v>
      </c>
      <c r="D23" s="79" t="s">
        <v>108</v>
      </c>
      <c r="E23" s="161" t="s">
        <v>246</v>
      </c>
      <c r="F23" s="230" t="s">
        <v>110</v>
      </c>
      <c r="G23" s="97"/>
      <c r="H23" s="94"/>
      <c r="I23" s="94">
        <f t="shared" ref="I23:I24" si="5">L23-H23</f>
        <v>0</v>
      </c>
      <c r="J23" s="94"/>
      <c r="K23" s="235">
        <f t="shared" si="1"/>
        <v>0</v>
      </c>
      <c r="L23" s="96"/>
      <c r="M23" s="96"/>
      <c r="P23" s="209"/>
      <c r="Q23" s="211"/>
      <c r="R23" s="213"/>
    </row>
    <row r="24" spans="1:18" s="51" customFormat="1" ht="27" hidden="1" customHeight="1">
      <c r="A24" s="103" t="s">
        <v>119</v>
      </c>
      <c r="B24" s="79" t="s">
        <v>101</v>
      </c>
      <c r="C24" s="79" t="s">
        <v>102</v>
      </c>
      <c r="D24" s="79" t="s">
        <v>108</v>
      </c>
      <c r="E24" s="161" t="s">
        <v>246</v>
      </c>
      <c r="F24" s="230">
        <v>244</v>
      </c>
      <c r="G24" s="97"/>
      <c r="H24" s="94"/>
      <c r="I24" s="94">
        <f t="shared" si="5"/>
        <v>0</v>
      </c>
      <c r="J24" s="94"/>
      <c r="K24" s="235">
        <f t="shared" si="1"/>
        <v>0</v>
      </c>
      <c r="L24" s="96"/>
      <c r="M24" s="96"/>
      <c r="P24" s="209"/>
      <c r="Q24" s="211"/>
      <c r="R24" s="213"/>
    </row>
    <row r="25" spans="1:18" s="51" customFormat="1" ht="39" customHeight="1">
      <c r="A25" s="81" t="s">
        <v>47</v>
      </c>
      <c r="B25" s="186" t="s">
        <v>101</v>
      </c>
      <c r="C25" s="186" t="s">
        <v>102</v>
      </c>
      <c r="D25" s="186" t="s">
        <v>111</v>
      </c>
      <c r="E25" s="186"/>
      <c r="F25" s="186"/>
      <c r="G25" s="165" t="e">
        <f>#REF!+#REF!</f>
        <v>#REF!</v>
      </c>
      <c r="H25" s="166" t="e">
        <f>#REF!</f>
        <v>#REF!</v>
      </c>
      <c r="I25" s="166" t="e">
        <f t="shared" si="0"/>
        <v>#REF!</v>
      </c>
      <c r="J25" s="235">
        <f>J26</f>
        <v>3466.7963399999999</v>
      </c>
      <c r="K25" s="235">
        <f t="shared" si="1"/>
        <v>161.96880000000056</v>
      </c>
      <c r="L25" s="235">
        <f t="shared" ref="L25:M28" si="6">L26</f>
        <v>3628.7651400000004</v>
      </c>
      <c r="M25" s="235">
        <f t="shared" si="6"/>
        <v>3628.7651400000004</v>
      </c>
      <c r="O25" s="309"/>
      <c r="P25" s="206"/>
      <c r="Q25" s="211"/>
      <c r="R25" s="211"/>
    </row>
    <row r="26" spans="1:18" ht="26.25" customHeight="1">
      <c r="A26" s="248" t="s">
        <v>343</v>
      </c>
      <c r="B26" s="95">
        <v>801</v>
      </c>
      <c r="C26" s="243" t="s">
        <v>102</v>
      </c>
      <c r="D26" s="243" t="s">
        <v>111</v>
      </c>
      <c r="E26" s="243" t="s">
        <v>289</v>
      </c>
      <c r="F26" s="79"/>
      <c r="G26" s="97"/>
      <c r="H26" s="94"/>
      <c r="I26" s="94">
        <f t="shared" si="0"/>
        <v>3628.7651400000004</v>
      </c>
      <c r="J26" s="94">
        <f>J28</f>
        <v>3466.7963399999999</v>
      </c>
      <c r="K26" s="96">
        <f t="shared" si="1"/>
        <v>161.96880000000056</v>
      </c>
      <c r="L26" s="96">
        <f t="shared" si="6"/>
        <v>3628.7651400000004</v>
      </c>
      <c r="M26" s="96">
        <f t="shared" si="6"/>
        <v>3628.7651400000004</v>
      </c>
      <c r="O26" s="223"/>
      <c r="P26" s="209"/>
      <c r="Q26" s="211"/>
      <c r="R26" s="211"/>
    </row>
    <row r="27" spans="1:18" ht="26.25" customHeight="1">
      <c r="A27" s="249" t="s">
        <v>344</v>
      </c>
      <c r="B27" s="95">
        <v>801</v>
      </c>
      <c r="C27" s="243" t="s">
        <v>102</v>
      </c>
      <c r="D27" s="243" t="s">
        <v>111</v>
      </c>
      <c r="E27" s="243" t="s">
        <v>290</v>
      </c>
      <c r="F27" s="79"/>
      <c r="G27" s="97"/>
      <c r="H27" s="94"/>
      <c r="I27" s="94"/>
      <c r="J27" s="94">
        <f>J28</f>
        <v>3466.7963399999999</v>
      </c>
      <c r="K27" s="96">
        <f>L27-J27</f>
        <v>161.96880000000056</v>
      </c>
      <c r="L27" s="96">
        <f t="shared" si="6"/>
        <v>3628.7651400000004</v>
      </c>
      <c r="M27" s="96">
        <f t="shared" si="6"/>
        <v>3628.7651400000004</v>
      </c>
      <c r="P27" s="209"/>
      <c r="Q27" s="211"/>
      <c r="R27" s="211"/>
    </row>
    <row r="28" spans="1:18" ht="51">
      <c r="A28" s="78" t="s">
        <v>345</v>
      </c>
      <c r="B28" s="79" t="s">
        <v>101</v>
      </c>
      <c r="C28" s="79" t="s">
        <v>102</v>
      </c>
      <c r="D28" s="79" t="s">
        <v>111</v>
      </c>
      <c r="E28" s="79" t="s">
        <v>270</v>
      </c>
      <c r="F28" s="79"/>
      <c r="G28" s="97"/>
      <c r="H28" s="94"/>
      <c r="I28" s="94">
        <f t="shared" si="0"/>
        <v>3628.7651400000004</v>
      </c>
      <c r="J28" s="94">
        <f>J29+J32+J35+J36</f>
        <v>3466.7963399999999</v>
      </c>
      <c r="K28" s="96">
        <f t="shared" si="1"/>
        <v>161.96880000000056</v>
      </c>
      <c r="L28" s="96">
        <f>L29</f>
        <v>3628.7651400000004</v>
      </c>
      <c r="M28" s="96">
        <f t="shared" si="6"/>
        <v>3628.7651400000004</v>
      </c>
      <c r="P28" s="209"/>
      <c r="Q28" s="211"/>
      <c r="R28" s="211"/>
    </row>
    <row r="29" spans="1:18" ht="25.5">
      <c r="A29" s="242" t="s">
        <v>264</v>
      </c>
      <c r="B29" s="95">
        <v>801</v>
      </c>
      <c r="C29" s="79" t="s">
        <v>102</v>
      </c>
      <c r="D29" s="79" t="s">
        <v>111</v>
      </c>
      <c r="E29" s="79" t="s">
        <v>247</v>
      </c>
      <c r="F29" s="79"/>
      <c r="G29" s="97"/>
      <c r="H29" s="94"/>
      <c r="I29" s="94">
        <f t="shared" si="0"/>
        <v>3628.7651400000004</v>
      </c>
      <c r="J29" s="94">
        <f>J30+J31</f>
        <v>3466.7963399999999</v>
      </c>
      <c r="K29" s="96">
        <f t="shared" si="1"/>
        <v>161.96880000000056</v>
      </c>
      <c r="L29" s="96">
        <f>L30+L31</f>
        <v>3628.7651400000004</v>
      </c>
      <c r="M29" s="96">
        <f>SUM(M30:M36)</f>
        <v>3628.7651400000004</v>
      </c>
      <c r="O29" s="211"/>
      <c r="P29" s="209"/>
      <c r="Q29" s="211"/>
      <c r="R29" s="211"/>
    </row>
    <row r="30" spans="1:18">
      <c r="A30" s="250" t="s">
        <v>206</v>
      </c>
      <c r="B30" s="95">
        <v>801</v>
      </c>
      <c r="C30" s="243" t="s">
        <v>102</v>
      </c>
      <c r="D30" s="243" t="s">
        <v>111</v>
      </c>
      <c r="E30" s="243" t="s">
        <v>247</v>
      </c>
      <c r="F30" s="104" t="s">
        <v>106</v>
      </c>
      <c r="G30" s="97"/>
      <c r="H30" s="94"/>
      <c r="I30" s="94">
        <f t="shared" si="0"/>
        <v>2787.07</v>
      </c>
      <c r="J30" s="94">
        <v>2662.67</v>
      </c>
      <c r="K30" s="96">
        <f t="shared" si="1"/>
        <v>124.40000000000009</v>
      </c>
      <c r="L30" s="96">
        <v>2787.07</v>
      </c>
      <c r="M30" s="96">
        <v>2787.07</v>
      </c>
      <c r="O30" s="209"/>
      <c r="P30" s="209"/>
      <c r="Q30" s="213"/>
      <c r="R30" s="213"/>
    </row>
    <row r="31" spans="1:18" ht="38.25">
      <c r="A31" s="250" t="s">
        <v>208</v>
      </c>
      <c r="B31" s="95">
        <v>801</v>
      </c>
      <c r="C31" s="243" t="s">
        <v>102</v>
      </c>
      <c r="D31" s="243" t="s">
        <v>111</v>
      </c>
      <c r="E31" s="243" t="s">
        <v>247</v>
      </c>
      <c r="F31" s="104" t="s">
        <v>202</v>
      </c>
      <c r="G31" s="97"/>
      <c r="H31" s="94"/>
      <c r="I31" s="94">
        <f t="shared" si="0"/>
        <v>841.69514000000004</v>
      </c>
      <c r="J31" s="94">
        <f>J30*30.2%</f>
        <v>804.12634000000003</v>
      </c>
      <c r="K31" s="96">
        <f t="shared" si="1"/>
        <v>37.56880000000001</v>
      </c>
      <c r="L31" s="96">
        <f>L30*30.2%</f>
        <v>841.69514000000004</v>
      </c>
      <c r="M31" s="96">
        <f>M30*30.2%</f>
        <v>841.69514000000004</v>
      </c>
      <c r="O31" s="209"/>
      <c r="P31" s="209"/>
      <c r="Q31" s="211"/>
      <c r="R31" s="213"/>
    </row>
    <row r="32" spans="1:18" ht="25.5" hidden="1">
      <c r="A32" s="250" t="s">
        <v>209</v>
      </c>
      <c r="B32" s="95">
        <v>801</v>
      </c>
      <c r="C32" s="79" t="s">
        <v>102</v>
      </c>
      <c r="D32" s="79" t="s">
        <v>111</v>
      </c>
      <c r="E32" s="79" t="s">
        <v>247</v>
      </c>
      <c r="F32" s="100" t="s">
        <v>110</v>
      </c>
      <c r="G32" s="97"/>
      <c r="H32" s="94"/>
      <c r="I32" s="94">
        <f t="shared" si="0"/>
        <v>0</v>
      </c>
      <c r="J32" s="94"/>
      <c r="K32" s="96">
        <f t="shared" si="1"/>
        <v>0</v>
      </c>
      <c r="L32" s="96"/>
      <c r="M32" s="96"/>
      <c r="O32" s="213"/>
      <c r="P32" s="209"/>
      <c r="Q32" s="211"/>
      <c r="R32" s="211"/>
    </row>
    <row r="33" spans="1:18" ht="25.5" hidden="1">
      <c r="A33" s="103" t="s">
        <v>119</v>
      </c>
      <c r="B33" s="79" t="s">
        <v>101</v>
      </c>
      <c r="C33" s="79" t="s">
        <v>102</v>
      </c>
      <c r="D33" s="79" t="s">
        <v>111</v>
      </c>
      <c r="E33" s="79" t="s">
        <v>247</v>
      </c>
      <c r="F33" s="100">
        <v>244</v>
      </c>
      <c r="G33" s="97"/>
      <c r="H33" s="94"/>
      <c r="I33" s="94">
        <f t="shared" si="0"/>
        <v>0</v>
      </c>
      <c r="J33" s="94"/>
      <c r="K33" s="96">
        <f t="shared" si="1"/>
        <v>0</v>
      </c>
      <c r="L33" s="96"/>
      <c r="M33" s="96"/>
      <c r="O33" s="168"/>
      <c r="P33" s="209"/>
      <c r="Q33" s="211"/>
      <c r="R33" s="211"/>
    </row>
    <row r="34" spans="1:18" ht="76.5" hidden="1">
      <c r="A34" s="103" t="s">
        <v>210</v>
      </c>
      <c r="B34" s="79" t="s">
        <v>101</v>
      </c>
      <c r="C34" s="79" t="s">
        <v>102</v>
      </c>
      <c r="D34" s="79" t="s">
        <v>111</v>
      </c>
      <c r="E34" s="79" t="s">
        <v>247</v>
      </c>
      <c r="F34" s="104" t="s">
        <v>211</v>
      </c>
      <c r="G34" s="97"/>
      <c r="H34" s="94"/>
      <c r="I34" s="94">
        <f t="shared" si="0"/>
        <v>0</v>
      </c>
      <c r="J34" s="94">
        <v>0</v>
      </c>
      <c r="K34" s="96">
        <f t="shared" si="1"/>
        <v>0</v>
      </c>
      <c r="L34" s="96">
        <v>0</v>
      </c>
      <c r="M34" s="96">
        <v>0</v>
      </c>
      <c r="O34" s="168"/>
      <c r="P34" s="209"/>
      <c r="Q34" s="211"/>
      <c r="R34" s="211"/>
    </row>
    <row r="35" spans="1:18" hidden="1">
      <c r="A35" s="103" t="s">
        <v>114</v>
      </c>
      <c r="B35" s="79" t="s">
        <v>101</v>
      </c>
      <c r="C35" s="79" t="s">
        <v>102</v>
      </c>
      <c r="D35" s="79" t="s">
        <v>111</v>
      </c>
      <c r="E35" s="243" t="s">
        <v>247</v>
      </c>
      <c r="F35" s="104" t="s">
        <v>115</v>
      </c>
      <c r="G35" s="97"/>
      <c r="H35" s="94"/>
      <c r="I35" s="94">
        <f t="shared" si="0"/>
        <v>0</v>
      </c>
      <c r="J35" s="94"/>
      <c r="K35" s="96">
        <f t="shared" si="1"/>
        <v>0</v>
      </c>
      <c r="L35" s="96"/>
      <c r="M35" s="96"/>
      <c r="O35" s="168"/>
      <c r="P35" s="209"/>
      <c r="Q35" s="211"/>
      <c r="R35" s="211"/>
    </row>
    <row r="36" spans="1:18" hidden="1">
      <c r="A36" s="103" t="s">
        <v>212</v>
      </c>
      <c r="B36" s="79" t="s">
        <v>101</v>
      </c>
      <c r="C36" s="79" t="s">
        <v>102</v>
      </c>
      <c r="D36" s="79" t="s">
        <v>111</v>
      </c>
      <c r="E36" s="243" t="s">
        <v>247</v>
      </c>
      <c r="F36" s="104" t="s">
        <v>116</v>
      </c>
      <c r="G36" s="97"/>
      <c r="H36" s="94"/>
      <c r="I36" s="94">
        <f t="shared" si="0"/>
        <v>0</v>
      </c>
      <c r="J36" s="94"/>
      <c r="K36" s="96">
        <f t="shared" si="1"/>
        <v>0</v>
      </c>
      <c r="L36" s="96"/>
      <c r="M36" s="96"/>
      <c r="O36" s="223"/>
      <c r="P36" s="209"/>
      <c r="Q36" s="211"/>
      <c r="R36" s="211"/>
    </row>
    <row r="37" spans="1:18" hidden="1">
      <c r="A37" s="282" t="s">
        <v>298</v>
      </c>
      <c r="B37" s="99" t="s">
        <v>101</v>
      </c>
      <c r="C37" s="99" t="s">
        <v>102</v>
      </c>
      <c r="D37" s="186" t="s">
        <v>121</v>
      </c>
      <c r="E37" s="79"/>
      <c r="F37" s="104"/>
      <c r="G37" s="97"/>
      <c r="H37" s="94"/>
      <c r="I37" s="94"/>
      <c r="J37" s="94"/>
      <c r="K37" s="235"/>
      <c r="L37" s="235">
        <f>L38</f>
        <v>0</v>
      </c>
      <c r="M37" s="235">
        <f>M38</f>
        <v>0</v>
      </c>
      <c r="O37" s="223"/>
      <c r="P37" s="209"/>
      <c r="Q37" s="211"/>
      <c r="R37" s="211"/>
    </row>
    <row r="38" spans="1:18" hidden="1">
      <c r="A38" s="265" t="s">
        <v>258</v>
      </c>
      <c r="B38" s="79" t="s">
        <v>101</v>
      </c>
      <c r="C38" s="101" t="s">
        <v>102</v>
      </c>
      <c r="D38" s="101" t="s">
        <v>121</v>
      </c>
      <c r="E38" s="101" t="s">
        <v>301</v>
      </c>
      <c r="F38" s="268"/>
      <c r="G38" s="97"/>
      <c r="H38" s="94"/>
      <c r="I38" s="94"/>
      <c r="J38" s="94"/>
      <c r="K38" s="235"/>
      <c r="L38" s="96">
        <f>L42</f>
        <v>0</v>
      </c>
      <c r="M38" s="96">
        <f>M42</f>
        <v>0</v>
      </c>
      <c r="O38" s="223"/>
      <c r="P38" s="209"/>
      <c r="Q38" s="211"/>
      <c r="R38" s="211"/>
    </row>
    <row r="39" spans="1:18" ht="25.5" hidden="1">
      <c r="A39" s="266" t="s">
        <v>346</v>
      </c>
      <c r="B39" s="79" t="s">
        <v>101</v>
      </c>
      <c r="C39" s="101" t="s">
        <v>102</v>
      </c>
      <c r="D39" s="101" t="s">
        <v>121</v>
      </c>
      <c r="E39" s="101" t="s">
        <v>302</v>
      </c>
      <c r="F39" s="268"/>
      <c r="G39" s="97"/>
      <c r="H39" s="94"/>
      <c r="I39" s="94"/>
      <c r="J39" s="94"/>
      <c r="K39" s="235"/>
      <c r="L39" s="96">
        <f t="shared" ref="L39:M41" si="7">L40</f>
        <v>0</v>
      </c>
      <c r="M39" s="96">
        <f t="shared" si="7"/>
        <v>0</v>
      </c>
      <c r="O39" s="223"/>
      <c r="P39" s="209"/>
      <c r="Q39" s="211"/>
      <c r="R39" s="211"/>
    </row>
    <row r="40" spans="1:18" hidden="1">
      <c r="A40" s="267" t="s">
        <v>299</v>
      </c>
      <c r="B40" s="79" t="s">
        <v>101</v>
      </c>
      <c r="C40" s="101" t="s">
        <v>102</v>
      </c>
      <c r="D40" s="101" t="s">
        <v>121</v>
      </c>
      <c r="E40" s="101" t="s">
        <v>303</v>
      </c>
      <c r="F40" s="268"/>
      <c r="G40" s="97"/>
      <c r="H40" s="94"/>
      <c r="I40" s="94"/>
      <c r="J40" s="94"/>
      <c r="K40" s="235"/>
      <c r="L40" s="96">
        <f t="shared" si="7"/>
        <v>0</v>
      </c>
      <c r="M40" s="96">
        <f t="shared" si="7"/>
        <v>0</v>
      </c>
      <c r="O40" s="223"/>
      <c r="P40" s="209"/>
      <c r="Q40" s="211"/>
      <c r="R40" s="211"/>
    </row>
    <row r="41" spans="1:18" hidden="1">
      <c r="A41" s="266" t="s">
        <v>300</v>
      </c>
      <c r="B41" s="79" t="s">
        <v>101</v>
      </c>
      <c r="C41" s="101" t="s">
        <v>102</v>
      </c>
      <c r="D41" s="101" t="s">
        <v>121</v>
      </c>
      <c r="E41" s="101" t="s">
        <v>256</v>
      </c>
      <c r="F41" s="268"/>
      <c r="G41" s="97"/>
      <c r="H41" s="94"/>
      <c r="I41" s="94"/>
      <c r="J41" s="94"/>
      <c r="K41" s="235"/>
      <c r="L41" s="96">
        <f t="shared" si="7"/>
        <v>0</v>
      </c>
      <c r="M41" s="96">
        <f t="shared" si="7"/>
        <v>0</v>
      </c>
      <c r="O41" s="223"/>
      <c r="P41" s="209"/>
      <c r="Q41" s="211"/>
      <c r="R41" s="211"/>
    </row>
    <row r="42" spans="1:18" ht="25.5" hidden="1">
      <c r="A42" s="266" t="s">
        <v>347</v>
      </c>
      <c r="B42" s="79" t="s">
        <v>101</v>
      </c>
      <c r="C42" s="101" t="s">
        <v>102</v>
      </c>
      <c r="D42" s="101" t="s">
        <v>121</v>
      </c>
      <c r="E42" s="101" t="s">
        <v>256</v>
      </c>
      <c r="F42" s="268" t="s">
        <v>257</v>
      </c>
      <c r="G42" s="97"/>
      <c r="H42" s="94"/>
      <c r="I42" s="94"/>
      <c r="J42" s="94"/>
      <c r="K42" s="235"/>
      <c r="L42" s="96"/>
      <c r="M42" s="96"/>
      <c r="O42" s="223"/>
      <c r="P42" s="209"/>
      <c r="Q42" s="211"/>
      <c r="R42" s="211"/>
    </row>
    <row r="43" spans="1:18" hidden="1">
      <c r="A43" s="188" t="s">
        <v>46</v>
      </c>
      <c r="B43" s="186" t="s">
        <v>101</v>
      </c>
      <c r="C43" s="186" t="s">
        <v>102</v>
      </c>
      <c r="D43" s="186" t="s">
        <v>117</v>
      </c>
      <c r="E43" s="79"/>
      <c r="F43" s="79"/>
      <c r="G43" s="77" t="e">
        <f>#REF!</f>
        <v>#REF!</v>
      </c>
      <c r="H43" s="94"/>
      <c r="I43" s="94">
        <f t="shared" si="0"/>
        <v>0</v>
      </c>
      <c r="J43" s="166">
        <f>J46</f>
        <v>0</v>
      </c>
      <c r="K43" s="96">
        <f t="shared" si="1"/>
        <v>0</v>
      </c>
      <c r="L43" s="235">
        <f>L46</f>
        <v>0</v>
      </c>
      <c r="M43" s="235">
        <f>M46</f>
        <v>0</v>
      </c>
      <c r="P43" s="209"/>
      <c r="Q43" s="211"/>
      <c r="R43" s="211"/>
    </row>
    <row r="44" spans="1:18" ht="25.5" hidden="1">
      <c r="A44" s="248" t="s">
        <v>343</v>
      </c>
      <c r="B44" s="95">
        <v>801</v>
      </c>
      <c r="C44" s="79" t="s">
        <v>102</v>
      </c>
      <c r="D44" s="79" t="s">
        <v>117</v>
      </c>
      <c r="E44" s="79" t="s">
        <v>289</v>
      </c>
      <c r="F44" s="79"/>
      <c r="G44" s="77"/>
      <c r="H44" s="94"/>
      <c r="I44" s="94"/>
      <c r="J44" s="94">
        <f>J45</f>
        <v>0</v>
      </c>
      <c r="K44" s="96">
        <f t="shared" si="1"/>
        <v>0</v>
      </c>
      <c r="L44" s="96">
        <f>L45</f>
        <v>0</v>
      </c>
      <c r="M44" s="96">
        <f>M45</f>
        <v>0</v>
      </c>
      <c r="P44" s="209"/>
      <c r="Q44" s="211"/>
      <c r="R44" s="211"/>
    </row>
    <row r="45" spans="1:18" hidden="1">
      <c r="A45" s="248" t="s">
        <v>291</v>
      </c>
      <c r="B45" s="95">
        <v>801</v>
      </c>
      <c r="C45" s="243" t="s">
        <v>102</v>
      </c>
      <c r="D45" s="243" t="s">
        <v>117</v>
      </c>
      <c r="E45" s="243" t="s">
        <v>292</v>
      </c>
      <c r="F45" s="79"/>
      <c r="G45" s="77"/>
      <c r="H45" s="94"/>
      <c r="I45" s="94"/>
      <c r="J45" s="94">
        <f>J46</f>
        <v>0</v>
      </c>
      <c r="K45" s="96"/>
      <c r="L45" s="96">
        <f>L46</f>
        <v>0</v>
      </c>
      <c r="M45" s="96">
        <f>M46</f>
        <v>0</v>
      </c>
      <c r="P45" s="209"/>
      <c r="Q45" s="211"/>
      <c r="R45" s="211"/>
    </row>
    <row r="46" spans="1:18" ht="25.5" hidden="1">
      <c r="A46" s="245" t="s">
        <v>293</v>
      </c>
      <c r="B46" s="95">
        <v>801</v>
      </c>
      <c r="C46" s="251" t="s">
        <v>102</v>
      </c>
      <c r="D46" s="251" t="s">
        <v>117</v>
      </c>
      <c r="E46" s="243" t="s">
        <v>294</v>
      </c>
      <c r="F46" s="79"/>
      <c r="G46" s="77"/>
      <c r="H46" s="94"/>
      <c r="I46" s="94">
        <f t="shared" si="0"/>
        <v>0</v>
      </c>
      <c r="J46" s="94">
        <f>J49</f>
        <v>0</v>
      </c>
      <c r="K46" s="96">
        <f t="shared" si="1"/>
        <v>0</v>
      </c>
      <c r="L46" s="96">
        <f>L49</f>
        <v>0</v>
      </c>
      <c r="M46" s="96">
        <f>M49</f>
        <v>0</v>
      </c>
      <c r="O46" s="168"/>
      <c r="P46" s="209"/>
      <c r="Q46" s="211"/>
      <c r="R46" s="211"/>
    </row>
    <row r="47" spans="1:18" hidden="1">
      <c r="A47" s="245" t="s">
        <v>295</v>
      </c>
      <c r="B47" s="95">
        <v>801</v>
      </c>
      <c r="C47" s="251" t="s">
        <v>102</v>
      </c>
      <c r="D47" s="251" t="s">
        <v>117</v>
      </c>
      <c r="E47" s="243" t="s">
        <v>296</v>
      </c>
      <c r="F47" s="79"/>
      <c r="G47" s="77"/>
      <c r="H47" s="94"/>
      <c r="I47" s="94"/>
      <c r="J47" s="94">
        <f>J48</f>
        <v>0</v>
      </c>
      <c r="K47" s="96"/>
      <c r="L47" s="96">
        <f>L48</f>
        <v>0</v>
      </c>
      <c r="M47" s="96">
        <f>M48</f>
        <v>0</v>
      </c>
      <c r="O47" s="168"/>
      <c r="P47" s="209"/>
      <c r="Q47" s="211"/>
      <c r="R47" s="211"/>
    </row>
    <row r="48" spans="1:18" ht="25.5" hidden="1">
      <c r="A48" s="248" t="s">
        <v>348</v>
      </c>
      <c r="B48" s="95">
        <v>801</v>
      </c>
      <c r="C48" s="79" t="s">
        <v>102</v>
      </c>
      <c r="D48" s="79" t="s">
        <v>117</v>
      </c>
      <c r="E48" s="79" t="s">
        <v>248</v>
      </c>
      <c r="F48" s="79"/>
      <c r="G48" s="77"/>
      <c r="H48" s="94"/>
      <c r="I48" s="94"/>
      <c r="J48" s="94">
        <f>J49</f>
        <v>0</v>
      </c>
      <c r="K48" s="96"/>
      <c r="L48" s="96">
        <f>L49</f>
        <v>0</v>
      </c>
      <c r="M48" s="96">
        <f>M49</f>
        <v>0</v>
      </c>
      <c r="O48" s="168"/>
      <c r="P48" s="209"/>
      <c r="Q48" s="211"/>
      <c r="R48" s="211"/>
    </row>
    <row r="49" spans="1:18" hidden="1">
      <c r="A49" s="252" t="s">
        <v>271</v>
      </c>
      <c r="B49" s="95">
        <v>801</v>
      </c>
      <c r="C49" s="243" t="s">
        <v>102</v>
      </c>
      <c r="D49" s="243" t="s">
        <v>117</v>
      </c>
      <c r="E49" s="243" t="s">
        <v>248</v>
      </c>
      <c r="F49" s="118" t="s">
        <v>233</v>
      </c>
      <c r="G49" s="77"/>
      <c r="H49" s="94"/>
      <c r="I49" s="94">
        <f t="shared" si="0"/>
        <v>0</v>
      </c>
      <c r="J49" s="94"/>
      <c r="K49" s="96">
        <f t="shared" si="1"/>
        <v>0</v>
      </c>
      <c r="L49" s="96"/>
      <c r="M49" s="96"/>
      <c r="O49" s="168"/>
      <c r="P49" s="209"/>
      <c r="Q49" s="211"/>
      <c r="R49" s="211"/>
    </row>
    <row r="50" spans="1:18">
      <c r="A50" s="254" t="s">
        <v>232</v>
      </c>
      <c r="B50" s="169">
        <v>801</v>
      </c>
      <c r="C50" s="255" t="s">
        <v>102</v>
      </c>
      <c r="D50" s="255" t="s">
        <v>231</v>
      </c>
      <c r="E50" s="186"/>
      <c r="F50" s="186"/>
      <c r="G50" s="165"/>
      <c r="H50" s="165"/>
      <c r="I50" s="94"/>
      <c r="J50" s="166">
        <f>J51</f>
        <v>4246.5771599999998</v>
      </c>
      <c r="K50" s="235">
        <f>K51</f>
        <v>-276.66829999999936</v>
      </c>
      <c r="L50" s="235">
        <f t="shared" ref="L50:M52" si="8">L51</f>
        <v>3969.9088600000005</v>
      </c>
      <c r="M50" s="235">
        <f t="shared" si="8"/>
        <v>3672.1675</v>
      </c>
      <c r="O50" s="168"/>
      <c r="P50" s="206"/>
      <c r="Q50" s="211"/>
      <c r="R50" s="211"/>
    </row>
    <row r="51" spans="1:18" ht="25.5">
      <c r="A51" s="248" t="s">
        <v>343</v>
      </c>
      <c r="B51" s="169">
        <v>801</v>
      </c>
      <c r="C51" s="243" t="s">
        <v>102</v>
      </c>
      <c r="D51" s="243" t="s">
        <v>231</v>
      </c>
      <c r="E51" s="243" t="s">
        <v>289</v>
      </c>
      <c r="F51" s="79"/>
      <c r="G51" s="165">
        <f>H51-L51</f>
        <v>-3446.4395000000004</v>
      </c>
      <c r="H51" s="77">
        <f>H54+H55</f>
        <v>523.46936000000005</v>
      </c>
      <c r="I51" s="94">
        <f t="shared" si="0"/>
        <v>3446.4395000000004</v>
      </c>
      <c r="J51" s="94">
        <f>J52</f>
        <v>4246.5771599999998</v>
      </c>
      <c r="K51" s="96">
        <f t="shared" ref="K51:K57" si="9">L51-J51</f>
        <v>-276.66829999999936</v>
      </c>
      <c r="L51" s="96">
        <f t="shared" si="8"/>
        <v>3969.9088600000005</v>
      </c>
      <c r="M51" s="96">
        <f t="shared" si="8"/>
        <v>3672.1675</v>
      </c>
      <c r="P51" s="209"/>
      <c r="Q51" s="211"/>
      <c r="R51" s="211"/>
    </row>
    <row r="52" spans="1:18" ht="25.5">
      <c r="A52" s="249" t="s">
        <v>344</v>
      </c>
      <c r="B52" s="169">
        <v>801</v>
      </c>
      <c r="C52" s="243" t="s">
        <v>102</v>
      </c>
      <c r="D52" s="243" t="s">
        <v>231</v>
      </c>
      <c r="E52" s="243" t="s">
        <v>290</v>
      </c>
      <c r="F52" s="79"/>
      <c r="G52" s="165"/>
      <c r="H52" s="77"/>
      <c r="I52" s="94"/>
      <c r="J52" s="94">
        <f>J53</f>
        <v>4246.5771599999998</v>
      </c>
      <c r="K52" s="96">
        <f t="shared" si="9"/>
        <v>-276.66829999999936</v>
      </c>
      <c r="L52" s="96">
        <f t="shared" si="8"/>
        <v>3969.9088600000005</v>
      </c>
      <c r="M52" s="96">
        <f t="shared" si="8"/>
        <v>3672.1675</v>
      </c>
      <c r="P52" s="209"/>
      <c r="Q52" s="211"/>
      <c r="R52" s="211"/>
    </row>
    <row r="53" spans="1:18" ht="25.5">
      <c r="A53" s="242" t="s">
        <v>349</v>
      </c>
      <c r="B53" s="169">
        <v>801</v>
      </c>
      <c r="C53" s="243" t="s">
        <v>102</v>
      </c>
      <c r="D53" s="243" t="s">
        <v>231</v>
      </c>
      <c r="E53" s="243" t="s">
        <v>270</v>
      </c>
      <c r="F53" s="79"/>
      <c r="G53" s="165"/>
      <c r="H53" s="77"/>
      <c r="I53" s="94"/>
      <c r="J53" s="94">
        <f>J54+J57+J58</f>
        <v>4246.5771599999998</v>
      </c>
      <c r="K53" s="96">
        <f t="shared" si="9"/>
        <v>-276.66829999999936</v>
      </c>
      <c r="L53" s="96">
        <f>L54+L59</f>
        <v>3969.9088600000005</v>
      </c>
      <c r="M53" s="96">
        <f>M54+M59</f>
        <v>3672.1675</v>
      </c>
      <c r="P53" s="209"/>
      <c r="Q53" s="211"/>
      <c r="R53" s="211"/>
    </row>
    <row r="54" spans="1:18" ht="25.5">
      <c r="A54" s="242" t="s">
        <v>264</v>
      </c>
      <c r="B54" s="169">
        <v>801</v>
      </c>
      <c r="C54" s="243" t="s">
        <v>102</v>
      </c>
      <c r="D54" s="243" t="s">
        <v>231</v>
      </c>
      <c r="E54" s="243" t="s">
        <v>247</v>
      </c>
      <c r="F54" s="79"/>
      <c r="G54" s="77"/>
      <c r="H54" s="77">
        <v>523.46936000000005</v>
      </c>
      <c r="I54" s="94">
        <f t="shared" si="0"/>
        <v>3382.4395000000004</v>
      </c>
      <c r="J54" s="94">
        <f>J55+J56</f>
        <v>4246.5771599999998</v>
      </c>
      <c r="K54" s="96">
        <f t="shared" si="9"/>
        <v>-340.66829999999936</v>
      </c>
      <c r="L54" s="96">
        <f>L55+L56+L57</f>
        <v>3905.9088600000005</v>
      </c>
      <c r="M54" s="96">
        <f>M55+M56+M57</f>
        <v>3608.1675</v>
      </c>
      <c r="O54" s="168"/>
      <c r="P54" s="209"/>
      <c r="Q54" s="211"/>
      <c r="R54" s="211"/>
    </row>
    <row r="55" spans="1:18">
      <c r="A55" s="250" t="s">
        <v>381</v>
      </c>
      <c r="B55" s="169">
        <v>801</v>
      </c>
      <c r="C55" s="243" t="s">
        <v>102</v>
      </c>
      <c r="D55" s="243" t="s">
        <v>231</v>
      </c>
      <c r="E55" s="243" t="s">
        <v>247</v>
      </c>
      <c r="F55" s="243" t="s">
        <v>118</v>
      </c>
      <c r="G55" s="97"/>
      <c r="H55" s="94">
        <v>0</v>
      </c>
      <c r="I55" s="94">
        <f t="shared" si="0"/>
        <v>2999.9300000000003</v>
      </c>
      <c r="J55" s="94">
        <v>3261.58</v>
      </c>
      <c r="K55" s="96">
        <f t="shared" si="9"/>
        <v>-261.64999999999964</v>
      </c>
      <c r="L55" s="96">
        <f>4457.74-1351.57-49.16-56.52-0.56</f>
        <v>2999.9300000000003</v>
      </c>
      <c r="M55" s="96">
        <f>4457.74-1637.33-49.16</f>
        <v>2771.25</v>
      </c>
      <c r="P55" s="209"/>
      <c r="Q55" s="211"/>
      <c r="R55" s="211"/>
    </row>
    <row r="56" spans="1:18" ht="25.5">
      <c r="A56" s="250" t="s">
        <v>382</v>
      </c>
      <c r="B56" s="169">
        <v>801</v>
      </c>
      <c r="C56" s="79" t="s">
        <v>102</v>
      </c>
      <c r="D56" s="79" t="s">
        <v>231</v>
      </c>
      <c r="E56" s="79" t="s">
        <v>247</v>
      </c>
      <c r="F56" s="79" t="s">
        <v>204</v>
      </c>
      <c r="G56" s="97"/>
      <c r="H56" s="94">
        <v>0</v>
      </c>
      <c r="I56" s="94">
        <f t="shared" si="0"/>
        <v>905.97886000000005</v>
      </c>
      <c r="J56" s="94">
        <f>J55*30.2%</f>
        <v>984.99715999999989</v>
      </c>
      <c r="K56" s="96">
        <f t="shared" si="9"/>
        <v>-79.01829999999984</v>
      </c>
      <c r="L56" s="96">
        <f>L55*30.2%</f>
        <v>905.97886000000005</v>
      </c>
      <c r="M56" s="96">
        <f>M55*30.2%</f>
        <v>836.91750000000002</v>
      </c>
      <c r="O56" s="168"/>
      <c r="P56" s="209"/>
      <c r="Q56" s="211"/>
      <c r="R56" s="211"/>
    </row>
    <row r="57" spans="1:18" ht="25.5" hidden="1">
      <c r="A57" s="256" t="s">
        <v>272</v>
      </c>
      <c r="B57" s="169">
        <v>801</v>
      </c>
      <c r="C57" s="79" t="s">
        <v>102</v>
      </c>
      <c r="D57" s="79" t="s">
        <v>231</v>
      </c>
      <c r="E57" s="79" t="s">
        <v>247</v>
      </c>
      <c r="F57" s="79" t="s">
        <v>113</v>
      </c>
      <c r="G57" s="97"/>
      <c r="H57" s="94"/>
      <c r="I57" s="94"/>
      <c r="J57" s="94"/>
      <c r="K57" s="96">
        <f t="shared" si="9"/>
        <v>0</v>
      </c>
      <c r="L57" s="96"/>
      <c r="M57" s="96"/>
      <c r="O57" s="223"/>
      <c r="P57" s="209"/>
      <c r="Q57" s="211"/>
      <c r="R57" s="211"/>
    </row>
    <row r="58" spans="1:18" ht="25.5" hidden="1">
      <c r="A58" s="256" t="s">
        <v>272</v>
      </c>
      <c r="B58" s="169">
        <v>801</v>
      </c>
      <c r="C58" s="79" t="s">
        <v>102</v>
      </c>
      <c r="D58" s="79" t="s">
        <v>231</v>
      </c>
      <c r="E58" s="79" t="s">
        <v>247</v>
      </c>
      <c r="F58" s="79" t="s">
        <v>409</v>
      </c>
      <c r="G58" s="97"/>
      <c r="H58" s="94"/>
      <c r="I58" s="94"/>
      <c r="J58" s="94"/>
      <c r="K58" s="96">
        <f>L58-J58</f>
        <v>0</v>
      </c>
      <c r="L58" s="96"/>
      <c r="M58" s="96"/>
      <c r="O58" s="223"/>
      <c r="P58" s="209"/>
      <c r="Q58" s="211"/>
      <c r="R58" s="211"/>
    </row>
    <row r="59" spans="1:18" ht="37.5" customHeight="1">
      <c r="A59" s="256" t="s">
        <v>285</v>
      </c>
      <c r="B59" s="169">
        <v>801</v>
      </c>
      <c r="C59" s="79" t="s">
        <v>102</v>
      </c>
      <c r="D59" s="79" t="s">
        <v>231</v>
      </c>
      <c r="E59" s="79" t="s">
        <v>406</v>
      </c>
      <c r="F59" s="104"/>
      <c r="G59" s="97"/>
      <c r="H59" s="94"/>
      <c r="I59" s="94"/>
      <c r="J59" s="94">
        <f>J60</f>
        <v>0</v>
      </c>
      <c r="K59" s="96">
        <f>K60</f>
        <v>64</v>
      </c>
      <c r="L59" s="96">
        <f>L60</f>
        <v>64</v>
      </c>
      <c r="M59" s="96">
        <f>M60</f>
        <v>64</v>
      </c>
      <c r="O59" s="168"/>
      <c r="P59" s="209"/>
      <c r="Q59" s="211"/>
      <c r="R59" s="211"/>
    </row>
    <row r="60" spans="1:18" ht="25.5">
      <c r="A60" s="256" t="s">
        <v>272</v>
      </c>
      <c r="B60" s="169">
        <v>801</v>
      </c>
      <c r="C60" s="79" t="s">
        <v>102</v>
      </c>
      <c r="D60" s="79" t="s">
        <v>231</v>
      </c>
      <c r="E60" s="79" t="s">
        <v>389</v>
      </c>
      <c r="F60" s="79" t="s">
        <v>113</v>
      </c>
      <c r="G60" s="97"/>
      <c r="H60" s="94"/>
      <c r="I60" s="94">
        <f t="shared" si="0"/>
        <v>64</v>
      </c>
      <c r="J60" s="94"/>
      <c r="K60" s="96">
        <f t="shared" si="1"/>
        <v>64</v>
      </c>
      <c r="L60" s="96">
        <v>64</v>
      </c>
      <c r="M60" s="96">
        <v>64</v>
      </c>
      <c r="P60" s="209"/>
      <c r="Q60" s="211"/>
      <c r="R60" s="211"/>
    </row>
    <row r="61" spans="1:18" hidden="1">
      <c r="A61" s="257" t="s">
        <v>241</v>
      </c>
      <c r="B61" s="169">
        <v>801</v>
      </c>
      <c r="C61" s="186" t="s">
        <v>108</v>
      </c>
      <c r="D61" s="186"/>
      <c r="E61" s="61"/>
      <c r="F61" s="79"/>
      <c r="G61" s="262"/>
      <c r="H61" s="96"/>
      <c r="I61" s="96"/>
      <c r="J61" s="235">
        <f>J62+J68</f>
        <v>200</v>
      </c>
      <c r="K61" s="235">
        <f>L61-J61</f>
        <v>-200</v>
      </c>
      <c r="L61" s="235">
        <f>L62+L68</f>
        <v>0</v>
      </c>
      <c r="M61" s="235">
        <f>M62+M68</f>
        <v>0</v>
      </c>
      <c r="P61" s="209"/>
      <c r="Q61" s="211"/>
      <c r="R61" s="211"/>
    </row>
    <row r="62" spans="1:18" ht="30" hidden="1" customHeight="1">
      <c r="A62" s="257" t="s">
        <v>82</v>
      </c>
      <c r="B62" s="169">
        <v>801</v>
      </c>
      <c r="C62" s="186" t="s">
        <v>108</v>
      </c>
      <c r="D62" s="186" t="s">
        <v>242</v>
      </c>
      <c r="E62" s="79"/>
      <c r="F62" s="79"/>
      <c r="G62" s="261" t="e">
        <f>G66</f>
        <v>#REF!</v>
      </c>
      <c r="H62" s="96" t="e">
        <f>H66</f>
        <v>#REF!</v>
      </c>
      <c r="I62" s="96" t="e">
        <f t="shared" si="0"/>
        <v>#REF!</v>
      </c>
      <c r="J62" s="96">
        <f>J66</f>
        <v>100</v>
      </c>
      <c r="K62" s="96">
        <f t="shared" si="1"/>
        <v>-100</v>
      </c>
      <c r="L62" s="235">
        <f>L66</f>
        <v>0</v>
      </c>
      <c r="M62" s="235">
        <f>M66</f>
        <v>0</v>
      </c>
      <c r="P62" s="209"/>
      <c r="Q62" s="211"/>
      <c r="R62" s="211"/>
    </row>
    <row r="63" spans="1:18" ht="29.25" hidden="1" customHeight="1">
      <c r="A63" s="269" t="s">
        <v>343</v>
      </c>
      <c r="B63" s="95">
        <v>801</v>
      </c>
      <c r="C63" s="243" t="s">
        <v>108</v>
      </c>
      <c r="D63" s="243" t="s">
        <v>242</v>
      </c>
      <c r="E63" s="243" t="s">
        <v>289</v>
      </c>
      <c r="F63" s="255"/>
      <c r="G63" s="77"/>
      <c r="H63" s="94"/>
      <c r="I63" s="94"/>
      <c r="J63" s="94">
        <f t="shared" ref="J63:K65" si="10">J64</f>
        <v>100</v>
      </c>
      <c r="K63" s="96">
        <f t="shared" si="10"/>
        <v>-100</v>
      </c>
      <c r="L63" s="96">
        <f t="shared" ref="L63:M66" si="11">L64</f>
        <v>0</v>
      </c>
      <c r="M63" s="96">
        <f t="shared" si="11"/>
        <v>0</v>
      </c>
      <c r="P63" s="209"/>
      <c r="Q63" s="211"/>
      <c r="R63" s="211"/>
    </row>
    <row r="64" spans="1:18" ht="18.75" hidden="1" customHeight="1">
      <c r="A64" s="187" t="s">
        <v>273</v>
      </c>
      <c r="B64" s="95">
        <v>801</v>
      </c>
      <c r="C64" s="243" t="s">
        <v>108</v>
      </c>
      <c r="D64" s="243" t="s">
        <v>242</v>
      </c>
      <c r="E64" s="243" t="s">
        <v>297</v>
      </c>
      <c r="F64" s="255"/>
      <c r="G64" s="77"/>
      <c r="H64" s="94"/>
      <c r="I64" s="94"/>
      <c r="J64" s="94">
        <f t="shared" si="10"/>
        <v>100</v>
      </c>
      <c r="K64" s="96">
        <f t="shared" si="10"/>
        <v>-100</v>
      </c>
      <c r="L64" s="96">
        <f t="shared" si="11"/>
        <v>0</v>
      </c>
      <c r="M64" s="96">
        <f t="shared" si="11"/>
        <v>0</v>
      </c>
      <c r="P64" s="209"/>
      <c r="Q64" s="211"/>
      <c r="R64" s="211"/>
    </row>
    <row r="65" spans="1:18" ht="16.5" hidden="1" customHeight="1">
      <c r="A65" s="187" t="s">
        <v>304</v>
      </c>
      <c r="B65" s="95">
        <v>801</v>
      </c>
      <c r="C65" s="243" t="s">
        <v>108</v>
      </c>
      <c r="D65" s="243" t="s">
        <v>242</v>
      </c>
      <c r="E65" s="243" t="s">
        <v>274</v>
      </c>
      <c r="F65" s="243"/>
      <c r="G65" s="77"/>
      <c r="H65" s="94"/>
      <c r="I65" s="94"/>
      <c r="J65" s="94">
        <f t="shared" si="10"/>
        <v>100</v>
      </c>
      <c r="K65" s="96">
        <f t="shared" si="10"/>
        <v>-100</v>
      </c>
      <c r="L65" s="96">
        <f t="shared" si="11"/>
        <v>0</v>
      </c>
      <c r="M65" s="96">
        <f t="shared" si="11"/>
        <v>0</v>
      </c>
      <c r="P65" s="209"/>
      <c r="Q65" s="211"/>
      <c r="R65" s="211"/>
    </row>
    <row r="66" spans="1:18" ht="25.5" hidden="1">
      <c r="A66" s="187" t="s">
        <v>275</v>
      </c>
      <c r="B66" s="95">
        <v>801</v>
      </c>
      <c r="C66" s="243" t="s">
        <v>108</v>
      </c>
      <c r="D66" s="243" t="s">
        <v>242</v>
      </c>
      <c r="E66" s="243" t="s">
        <v>276</v>
      </c>
      <c r="F66" s="243"/>
      <c r="G66" s="77" t="e">
        <f>#REF!+#REF!</f>
        <v>#REF!</v>
      </c>
      <c r="H66" s="94" t="e">
        <f>#REF!</f>
        <v>#REF!</v>
      </c>
      <c r="I66" s="94" t="e">
        <f t="shared" si="0"/>
        <v>#REF!</v>
      </c>
      <c r="J66" s="94">
        <f>J67</f>
        <v>100</v>
      </c>
      <c r="K66" s="96">
        <f t="shared" si="1"/>
        <v>-100</v>
      </c>
      <c r="L66" s="96">
        <f t="shared" si="11"/>
        <v>0</v>
      </c>
      <c r="M66" s="96">
        <f t="shared" si="11"/>
        <v>0</v>
      </c>
      <c r="P66" s="209"/>
      <c r="Q66" s="211"/>
      <c r="R66" s="211"/>
    </row>
    <row r="67" spans="1:18" ht="25.5" hidden="1">
      <c r="A67" s="187" t="s">
        <v>119</v>
      </c>
      <c r="B67" s="95">
        <v>801</v>
      </c>
      <c r="C67" s="243" t="s">
        <v>108</v>
      </c>
      <c r="D67" s="243" t="s">
        <v>242</v>
      </c>
      <c r="E67" s="243" t="s">
        <v>276</v>
      </c>
      <c r="F67" s="243" t="s">
        <v>113</v>
      </c>
      <c r="G67" s="97"/>
      <c r="H67" s="94"/>
      <c r="I67" s="94">
        <f t="shared" si="0"/>
        <v>0</v>
      </c>
      <c r="J67" s="94">
        <v>100</v>
      </c>
      <c r="K67" s="96">
        <f t="shared" si="1"/>
        <v>-100</v>
      </c>
      <c r="L67" s="96"/>
      <c r="M67" s="96"/>
      <c r="O67" s="168"/>
      <c r="P67" s="209"/>
      <c r="Q67" s="211"/>
      <c r="R67" s="211"/>
    </row>
    <row r="68" spans="1:18" ht="25.5" hidden="1">
      <c r="A68" s="258" t="s">
        <v>277</v>
      </c>
      <c r="B68" s="169">
        <v>801</v>
      </c>
      <c r="C68" s="186" t="s">
        <v>108</v>
      </c>
      <c r="D68" s="186" t="s">
        <v>278</v>
      </c>
      <c r="E68" s="186"/>
      <c r="F68" s="186"/>
      <c r="G68" s="260"/>
      <c r="H68" s="235"/>
      <c r="I68" s="235"/>
      <c r="J68" s="235">
        <f t="shared" ref="J68:K72" si="12">J69</f>
        <v>100</v>
      </c>
      <c r="K68" s="96">
        <f t="shared" si="12"/>
        <v>-100</v>
      </c>
      <c r="L68" s="235">
        <f t="shared" ref="L68:M72" si="13">L69</f>
        <v>0</v>
      </c>
      <c r="M68" s="235">
        <f t="shared" si="13"/>
        <v>0</v>
      </c>
      <c r="O68" s="168"/>
      <c r="P68" s="209"/>
      <c r="Q68" s="211"/>
      <c r="R68" s="211"/>
    </row>
    <row r="69" spans="1:18" ht="25.5" hidden="1">
      <c r="A69" s="269" t="s">
        <v>343</v>
      </c>
      <c r="B69" s="95">
        <v>801</v>
      </c>
      <c r="C69" s="243" t="s">
        <v>108</v>
      </c>
      <c r="D69" s="243" t="s">
        <v>278</v>
      </c>
      <c r="E69" s="243" t="s">
        <v>289</v>
      </c>
      <c r="F69" s="255"/>
      <c r="G69" s="97"/>
      <c r="H69" s="94"/>
      <c r="I69" s="94"/>
      <c r="J69" s="94">
        <f t="shared" si="12"/>
        <v>100</v>
      </c>
      <c r="K69" s="96">
        <f t="shared" si="12"/>
        <v>-100</v>
      </c>
      <c r="L69" s="96">
        <f t="shared" si="13"/>
        <v>0</v>
      </c>
      <c r="M69" s="96">
        <f t="shared" si="13"/>
        <v>0</v>
      </c>
      <c r="O69" s="168"/>
      <c r="P69" s="209"/>
      <c r="Q69" s="211"/>
      <c r="R69" s="211"/>
    </row>
    <row r="70" spans="1:18" hidden="1">
      <c r="A70" s="187" t="s">
        <v>273</v>
      </c>
      <c r="B70" s="95">
        <v>801</v>
      </c>
      <c r="C70" s="243" t="s">
        <v>108</v>
      </c>
      <c r="D70" s="243" t="s">
        <v>278</v>
      </c>
      <c r="E70" s="243" t="s">
        <v>297</v>
      </c>
      <c r="F70" s="243"/>
      <c r="G70" s="97"/>
      <c r="H70" s="94"/>
      <c r="I70" s="94"/>
      <c r="J70" s="94">
        <f t="shared" si="12"/>
        <v>100</v>
      </c>
      <c r="K70" s="96">
        <f t="shared" si="12"/>
        <v>-100</v>
      </c>
      <c r="L70" s="96">
        <f t="shared" si="13"/>
        <v>0</v>
      </c>
      <c r="M70" s="96">
        <f t="shared" si="13"/>
        <v>0</v>
      </c>
      <c r="O70" s="168"/>
      <c r="P70" s="209"/>
      <c r="Q70" s="211"/>
      <c r="R70" s="211"/>
    </row>
    <row r="71" spans="1:18" hidden="1">
      <c r="A71" s="187" t="s">
        <v>304</v>
      </c>
      <c r="B71" s="95">
        <v>801</v>
      </c>
      <c r="C71" s="243" t="s">
        <v>108</v>
      </c>
      <c r="D71" s="243" t="s">
        <v>278</v>
      </c>
      <c r="E71" s="243" t="s">
        <v>274</v>
      </c>
      <c r="F71" s="243"/>
      <c r="G71" s="97"/>
      <c r="H71" s="94"/>
      <c r="I71" s="94"/>
      <c r="J71" s="94">
        <f t="shared" si="12"/>
        <v>100</v>
      </c>
      <c r="K71" s="96">
        <f t="shared" si="12"/>
        <v>-100</v>
      </c>
      <c r="L71" s="96">
        <f t="shared" si="13"/>
        <v>0</v>
      </c>
      <c r="M71" s="96">
        <f t="shared" si="13"/>
        <v>0</v>
      </c>
      <c r="O71" s="168"/>
      <c r="P71" s="209"/>
      <c r="Q71" s="211"/>
      <c r="R71" s="211"/>
    </row>
    <row r="72" spans="1:18" hidden="1">
      <c r="A72" s="187" t="s">
        <v>305</v>
      </c>
      <c r="B72" s="95">
        <v>801</v>
      </c>
      <c r="C72" s="243" t="s">
        <v>108</v>
      </c>
      <c r="D72" s="243" t="s">
        <v>278</v>
      </c>
      <c r="E72" s="243" t="s">
        <v>249</v>
      </c>
      <c r="F72" s="243"/>
      <c r="G72" s="97"/>
      <c r="H72" s="94"/>
      <c r="I72" s="94"/>
      <c r="J72" s="94">
        <f t="shared" si="12"/>
        <v>100</v>
      </c>
      <c r="K72" s="96">
        <f t="shared" si="12"/>
        <v>-100</v>
      </c>
      <c r="L72" s="96">
        <f t="shared" si="13"/>
        <v>0</v>
      </c>
      <c r="M72" s="96">
        <f t="shared" si="13"/>
        <v>0</v>
      </c>
      <c r="O72" s="168"/>
      <c r="P72" s="209"/>
      <c r="Q72" s="211"/>
      <c r="R72" s="211"/>
    </row>
    <row r="73" spans="1:18" ht="25.5" hidden="1">
      <c r="A73" s="102" t="s">
        <v>119</v>
      </c>
      <c r="B73" s="95">
        <v>801</v>
      </c>
      <c r="C73" s="243" t="s">
        <v>108</v>
      </c>
      <c r="D73" s="243" t="s">
        <v>278</v>
      </c>
      <c r="E73" s="243" t="s">
        <v>249</v>
      </c>
      <c r="F73" s="243" t="s">
        <v>113</v>
      </c>
      <c r="G73" s="97"/>
      <c r="H73" s="94"/>
      <c r="I73" s="94"/>
      <c r="J73" s="94">
        <v>100</v>
      </c>
      <c r="K73" s="96">
        <f>L73-J73</f>
        <v>-100</v>
      </c>
      <c r="L73" s="96"/>
      <c r="M73" s="96"/>
      <c r="O73" s="168"/>
      <c r="P73" s="209"/>
      <c r="Q73" s="211"/>
      <c r="R73" s="211"/>
    </row>
    <row r="74" spans="1:18">
      <c r="A74" s="188" t="s">
        <v>399</v>
      </c>
      <c r="B74" s="169">
        <v>801</v>
      </c>
      <c r="C74" s="255" t="s">
        <v>111</v>
      </c>
      <c r="D74" s="255"/>
      <c r="E74" s="243"/>
      <c r="F74" s="243"/>
      <c r="G74" s="97"/>
      <c r="H74" s="94"/>
      <c r="I74" s="94"/>
      <c r="J74" s="94"/>
      <c r="K74" s="96"/>
      <c r="L74" s="235">
        <f t="shared" ref="L74:M78" si="14">L75</f>
        <v>1149.30144</v>
      </c>
      <c r="M74" s="235">
        <f t="shared" si="14"/>
        <v>1149.30144</v>
      </c>
      <c r="N74" s="28"/>
      <c r="O74" s="168"/>
      <c r="P74" s="209"/>
      <c r="Q74" s="211"/>
      <c r="R74" s="211"/>
    </row>
    <row r="75" spans="1:18">
      <c r="A75" s="188" t="s">
        <v>398</v>
      </c>
      <c r="B75" s="169">
        <v>801</v>
      </c>
      <c r="C75" s="255" t="s">
        <v>111</v>
      </c>
      <c r="D75" s="255" t="s">
        <v>112</v>
      </c>
      <c r="E75" s="243"/>
      <c r="F75" s="243"/>
      <c r="G75" s="97"/>
      <c r="H75" s="94"/>
      <c r="I75" s="94"/>
      <c r="J75" s="94"/>
      <c r="K75" s="96"/>
      <c r="L75" s="235">
        <f t="shared" si="14"/>
        <v>1149.30144</v>
      </c>
      <c r="M75" s="235">
        <f t="shared" si="14"/>
        <v>1149.30144</v>
      </c>
      <c r="N75" s="28"/>
      <c r="O75" s="168"/>
      <c r="P75" s="209"/>
      <c r="Q75" s="211"/>
      <c r="R75" s="211"/>
    </row>
    <row r="76" spans="1:18" ht="25.5">
      <c r="A76" s="269" t="s">
        <v>343</v>
      </c>
      <c r="B76" s="95">
        <v>801</v>
      </c>
      <c r="C76" s="79" t="s">
        <v>111</v>
      </c>
      <c r="D76" s="79" t="s">
        <v>112</v>
      </c>
      <c r="E76" s="243" t="s">
        <v>385</v>
      </c>
      <c r="F76" s="243"/>
      <c r="G76" s="97"/>
      <c r="H76" s="94"/>
      <c r="I76" s="94"/>
      <c r="J76" s="94"/>
      <c r="K76" s="96"/>
      <c r="L76" s="96">
        <f t="shared" si="14"/>
        <v>1149.30144</v>
      </c>
      <c r="M76" s="96">
        <f t="shared" si="14"/>
        <v>1149.30144</v>
      </c>
      <c r="O76" s="168"/>
      <c r="P76" s="209"/>
      <c r="Q76" s="211"/>
      <c r="R76" s="211"/>
    </row>
    <row r="77" spans="1:18" ht="25.5">
      <c r="A77" s="249" t="s">
        <v>344</v>
      </c>
      <c r="B77" s="95">
        <v>801</v>
      </c>
      <c r="C77" s="79" t="s">
        <v>111</v>
      </c>
      <c r="D77" s="79" t="s">
        <v>112</v>
      </c>
      <c r="E77" s="243" t="s">
        <v>385</v>
      </c>
      <c r="F77" s="243"/>
      <c r="G77" s="97"/>
      <c r="H77" s="94"/>
      <c r="I77" s="94"/>
      <c r="J77" s="94"/>
      <c r="K77" s="96"/>
      <c r="L77" s="96">
        <f t="shared" si="14"/>
        <v>1149.30144</v>
      </c>
      <c r="M77" s="96">
        <f t="shared" si="14"/>
        <v>1149.30144</v>
      </c>
      <c r="O77" s="168"/>
      <c r="P77" s="209"/>
      <c r="Q77" s="211"/>
      <c r="R77" s="211"/>
    </row>
    <row r="78" spans="1:18" ht="25.5">
      <c r="A78" s="242" t="s">
        <v>415</v>
      </c>
      <c r="B78" s="95">
        <v>801</v>
      </c>
      <c r="C78" s="79" t="s">
        <v>111</v>
      </c>
      <c r="D78" s="79" t="s">
        <v>112</v>
      </c>
      <c r="E78" s="243" t="s">
        <v>385</v>
      </c>
      <c r="F78" s="243"/>
      <c r="G78" s="97"/>
      <c r="H78" s="94"/>
      <c r="I78" s="94"/>
      <c r="J78" s="94"/>
      <c r="K78" s="96"/>
      <c r="L78" s="96">
        <f t="shared" si="14"/>
        <v>1149.30144</v>
      </c>
      <c r="M78" s="96">
        <f t="shared" si="14"/>
        <v>1149.30144</v>
      </c>
      <c r="O78" s="168"/>
      <c r="P78" s="209"/>
      <c r="Q78" s="211"/>
      <c r="R78" s="211"/>
    </row>
    <row r="79" spans="1:18">
      <c r="A79" s="242" t="s">
        <v>410</v>
      </c>
      <c r="B79" s="95">
        <v>801</v>
      </c>
      <c r="C79" s="79" t="s">
        <v>111</v>
      </c>
      <c r="D79" s="79" t="s">
        <v>112</v>
      </c>
      <c r="E79" s="243" t="s">
        <v>385</v>
      </c>
      <c r="F79" s="243"/>
      <c r="G79" s="97"/>
      <c r="H79" s="94"/>
      <c r="I79" s="94"/>
      <c r="J79" s="94"/>
      <c r="K79" s="96"/>
      <c r="L79" s="96">
        <f>L80+L81</f>
        <v>1149.30144</v>
      </c>
      <c r="M79" s="96">
        <f>M80+M81</f>
        <v>1149.30144</v>
      </c>
      <c r="O79" s="168"/>
      <c r="P79" s="209"/>
      <c r="Q79" s="211"/>
      <c r="R79" s="211"/>
    </row>
    <row r="80" spans="1:18">
      <c r="A80" s="187" t="s">
        <v>381</v>
      </c>
      <c r="B80" s="95">
        <v>801</v>
      </c>
      <c r="C80" s="79" t="s">
        <v>111</v>
      </c>
      <c r="D80" s="79" t="s">
        <v>112</v>
      </c>
      <c r="E80" s="243" t="s">
        <v>385</v>
      </c>
      <c r="F80" s="243" t="s">
        <v>118</v>
      </c>
      <c r="G80" s="97"/>
      <c r="H80" s="94"/>
      <c r="I80" s="94"/>
      <c r="J80" s="94"/>
      <c r="K80" s="96"/>
      <c r="L80" s="96">
        <v>882.72</v>
      </c>
      <c r="M80" s="96">
        <v>882.72</v>
      </c>
      <c r="O80" s="168"/>
      <c r="P80" s="209"/>
      <c r="Q80" s="211"/>
      <c r="R80" s="211"/>
    </row>
    <row r="81" spans="1:18" ht="25.5">
      <c r="A81" s="270" t="s">
        <v>382</v>
      </c>
      <c r="B81" s="95">
        <v>801</v>
      </c>
      <c r="C81" s="79" t="s">
        <v>111</v>
      </c>
      <c r="D81" s="79" t="s">
        <v>112</v>
      </c>
      <c r="E81" s="243" t="s">
        <v>385</v>
      </c>
      <c r="F81" s="79" t="s">
        <v>204</v>
      </c>
      <c r="G81" s="97"/>
      <c r="H81" s="94"/>
      <c r="I81" s="94"/>
      <c r="J81" s="94"/>
      <c r="K81" s="96"/>
      <c r="L81" s="96">
        <f>L80*30.2%</f>
        <v>266.58143999999999</v>
      </c>
      <c r="M81" s="96">
        <f>M80*30.2%</f>
        <v>266.58143999999999</v>
      </c>
      <c r="O81" s="168"/>
      <c r="P81" s="209"/>
      <c r="Q81" s="211"/>
      <c r="R81" s="211"/>
    </row>
    <row r="82" spans="1:18">
      <c r="A82" s="188" t="s">
        <v>120</v>
      </c>
      <c r="B82" s="186" t="s">
        <v>101</v>
      </c>
      <c r="C82" s="186" t="s">
        <v>112</v>
      </c>
      <c r="D82" s="186"/>
      <c r="E82" s="186"/>
      <c r="F82" s="186"/>
      <c r="G82" s="233"/>
      <c r="H82" s="166"/>
      <c r="I82" s="166"/>
      <c r="J82" s="166">
        <f>J83</f>
        <v>5074.8999999999996</v>
      </c>
      <c r="K82" s="235">
        <f>K83</f>
        <v>-5000.5606499999994</v>
      </c>
      <c r="L82" s="235">
        <f t="shared" ref="L82:M84" si="15">L83</f>
        <v>74.339349999999996</v>
      </c>
      <c r="M82" s="235">
        <f t="shared" si="15"/>
        <v>0</v>
      </c>
      <c r="O82" s="168"/>
      <c r="P82" s="209"/>
      <c r="Q82" s="211"/>
      <c r="R82" s="211"/>
    </row>
    <row r="83" spans="1:18">
      <c r="A83" s="234" t="s">
        <v>41</v>
      </c>
      <c r="B83" s="186" t="s">
        <v>101</v>
      </c>
      <c r="C83" s="99" t="s">
        <v>112</v>
      </c>
      <c r="D83" s="99" t="s">
        <v>108</v>
      </c>
      <c r="E83" s="99"/>
      <c r="F83" s="99"/>
      <c r="G83" s="233"/>
      <c r="H83" s="166"/>
      <c r="I83" s="166">
        <f t="shared" si="0"/>
        <v>74.339349999999996</v>
      </c>
      <c r="J83" s="166">
        <f>J85</f>
        <v>5074.8999999999996</v>
      </c>
      <c r="K83" s="96">
        <f>L83-J83</f>
        <v>-5000.5606499999994</v>
      </c>
      <c r="L83" s="96">
        <f t="shared" si="15"/>
        <v>74.339349999999996</v>
      </c>
      <c r="M83" s="96">
        <f t="shared" si="15"/>
        <v>0</v>
      </c>
      <c r="P83" s="209"/>
      <c r="Q83" s="211"/>
      <c r="R83" s="211"/>
    </row>
    <row r="84" spans="1:18" ht="25.5">
      <c r="A84" s="269" t="s">
        <v>343</v>
      </c>
      <c r="B84" s="79" t="s">
        <v>101</v>
      </c>
      <c r="C84" s="101" t="s">
        <v>112</v>
      </c>
      <c r="D84" s="101" t="s">
        <v>108</v>
      </c>
      <c r="E84" s="101" t="s">
        <v>289</v>
      </c>
      <c r="F84" s="101"/>
      <c r="G84" s="97"/>
      <c r="H84" s="94"/>
      <c r="I84" s="94"/>
      <c r="J84" s="94">
        <f>J85</f>
        <v>5074.8999999999996</v>
      </c>
      <c r="K84" s="96">
        <f>L84-J84</f>
        <v>-5000.5606499999994</v>
      </c>
      <c r="L84" s="96">
        <f t="shared" si="15"/>
        <v>74.339349999999996</v>
      </c>
      <c r="M84" s="96">
        <f t="shared" si="15"/>
        <v>0</v>
      </c>
      <c r="P84" s="209"/>
      <c r="Q84" s="211"/>
      <c r="R84" s="211"/>
    </row>
    <row r="85" spans="1:18">
      <c r="A85" s="187" t="s">
        <v>273</v>
      </c>
      <c r="B85" s="79" t="s">
        <v>101</v>
      </c>
      <c r="C85" s="101" t="s">
        <v>112</v>
      </c>
      <c r="D85" s="101" t="s">
        <v>108</v>
      </c>
      <c r="E85" s="101" t="s">
        <v>297</v>
      </c>
      <c r="F85" s="101"/>
      <c r="G85" s="97"/>
      <c r="H85" s="94"/>
      <c r="I85" s="94">
        <f t="shared" ref="I85:I122" si="16">L85-H85</f>
        <v>74.339349999999996</v>
      </c>
      <c r="J85" s="94">
        <f>J90</f>
        <v>5074.8999999999996</v>
      </c>
      <c r="K85" s="96">
        <f t="shared" si="1"/>
        <v>-5000.5606499999994</v>
      </c>
      <c r="L85" s="96">
        <f>L86+L90</f>
        <v>74.339349999999996</v>
      </c>
      <c r="M85" s="96">
        <f>M86+M90</f>
        <v>0</v>
      </c>
      <c r="P85" s="209"/>
      <c r="Q85" s="211"/>
      <c r="R85" s="211"/>
    </row>
    <row r="86" spans="1:18" hidden="1">
      <c r="A86" s="187" t="s">
        <v>306</v>
      </c>
      <c r="B86" s="79" t="s">
        <v>101</v>
      </c>
      <c r="C86" s="101" t="s">
        <v>112</v>
      </c>
      <c r="D86" s="101" t="s">
        <v>108</v>
      </c>
      <c r="E86" s="101" t="s">
        <v>280</v>
      </c>
      <c r="F86" s="101"/>
      <c r="G86" s="97"/>
      <c r="H86" s="94"/>
      <c r="I86" s="94"/>
      <c r="J86" s="94"/>
      <c r="K86" s="96"/>
      <c r="L86" s="96">
        <f t="shared" ref="L86:M88" si="17">L87</f>
        <v>0</v>
      </c>
      <c r="M86" s="96">
        <f t="shared" si="17"/>
        <v>0</v>
      </c>
      <c r="P86" s="209"/>
      <c r="Q86" s="211"/>
      <c r="R86" s="211"/>
    </row>
    <row r="87" spans="1:18" hidden="1">
      <c r="A87" s="187" t="s">
        <v>307</v>
      </c>
      <c r="B87" s="79" t="s">
        <v>101</v>
      </c>
      <c r="C87" s="101" t="s">
        <v>112</v>
      </c>
      <c r="D87" s="101" t="s">
        <v>108</v>
      </c>
      <c r="E87" s="101" t="s">
        <v>279</v>
      </c>
      <c r="F87" s="101"/>
      <c r="G87" s="97"/>
      <c r="H87" s="94"/>
      <c r="I87" s="94"/>
      <c r="J87" s="94"/>
      <c r="K87" s="96"/>
      <c r="L87" s="96">
        <f t="shared" si="17"/>
        <v>0</v>
      </c>
      <c r="M87" s="96">
        <f t="shared" si="17"/>
        <v>0</v>
      </c>
      <c r="P87" s="209"/>
      <c r="Q87" s="211"/>
      <c r="R87" s="211"/>
    </row>
    <row r="88" spans="1:18" hidden="1">
      <c r="A88" s="187" t="s">
        <v>308</v>
      </c>
      <c r="B88" s="79" t="s">
        <v>101</v>
      </c>
      <c r="C88" s="101" t="s">
        <v>112</v>
      </c>
      <c r="D88" s="101" t="s">
        <v>108</v>
      </c>
      <c r="E88" s="101" t="s">
        <v>250</v>
      </c>
      <c r="F88" s="101"/>
      <c r="G88" s="97"/>
      <c r="H88" s="94"/>
      <c r="I88" s="94"/>
      <c r="J88" s="94"/>
      <c r="K88" s="96"/>
      <c r="L88" s="96">
        <f t="shared" si="17"/>
        <v>0</v>
      </c>
      <c r="M88" s="96">
        <f t="shared" si="17"/>
        <v>0</v>
      </c>
      <c r="P88" s="209"/>
      <c r="Q88" s="211"/>
      <c r="R88" s="211"/>
    </row>
    <row r="89" spans="1:18" ht="25.5" hidden="1">
      <c r="A89" s="187" t="s">
        <v>119</v>
      </c>
      <c r="B89" s="79" t="s">
        <v>101</v>
      </c>
      <c r="C89" s="101" t="s">
        <v>112</v>
      </c>
      <c r="D89" s="101" t="s">
        <v>108</v>
      </c>
      <c r="E89" s="101" t="s">
        <v>250</v>
      </c>
      <c r="F89" s="101" t="s">
        <v>113</v>
      </c>
      <c r="G89" s="97"/>
      <c r="H89" s="94"/>
      <c r="I89" s="94"/>
      <c r="J89" s="94"/>
      <c r="K89" s="96"/>
      <c r="L89" s="96"/>
      <c r="M89" s="96"/>
      <c r="P89" s="209"/>
      <c r="Q89" s="211"/>
      <c r="R89" s="211"/>
    </row>
    <row r="90" spans="1:18" ht="38.25">
      <c r="A90" s="187" t="s">
        <v>416</v>
      </c>
      <c r="B90" s="79" t="s">
        <v>101</v>
      </c>
      <c r="C90" s="101" t="s">
        <v>112</v>
      </c>
      <c r="D90" s="101" t="s">
        <v>108</v>
      </c>
      <c r="E90" s="101" t="s">
        <v>404</v>
      </c>
      <c r="F90" s="101"/>
      <c r="G90" s="97"/>
      <c r="H90" s="94"/>
      <c r="I90" s="94"/>
      <c r="J90" s="94">
        <f t="shared" ref="J90:M91" si="18">J91</f>
        <v>5074.8999999999996</v>
      </c>
      <c r="K90" s="96">
        <f t="shared" si="18"/>
        <v>-5000.5606499999994</v>
      </c>
      <c r="L90" s="96">
        <f t="shared" si="18"/>
        <v>74.339349999999996</v>
      </c>
      <c r="M90" s="96">
        <f t="shared" si="18"/>
        <v>0</v>
      </c>
      <c r="P90" s="209"/>
      <c r="Q90" s="211"/>
      <c r="R90" s="211"/>
    </row>
    <row r="91" spans="1:18" ht="25.5" hidden="1">
      <c r="A91" s="187" t="s">
        <v>417</v>
      </c>
      <c r="B91" s="79" t="s">
        <v>101</v>
      </c>
      <c r="C91" s="101" t="s">
        <v>112</v>
      </c>
      <c r="D91" s="101" t="s">
        <v>108</v>
      </c>
      <c r="E91" s="101" t="s">
        <v>405</v>
      </c>
      <c r="F91" s="101"/>
      <c r="G91" s="97"/>
      <c r="H91" s="94"/>
      <c r="I91" s="94"/>
      <c r="J91" s="94">
        <f t="shared" si="18"/>
        <v>5074.8999999999996</v>
      </c>
      <c r="K91" s="96">
        <f t="shared" si="18"/>
        <v>-5000.5606499999994</v>
      </c>
      <c r="L91" s="96">
        <f t="shared" si="18"/>
        <v>74.339349999999996</v>
      </c>
      <c r="M91" s="96">
        <f t="shared" si="18"/>
        <v>0</v>
      </c>
      <c r="P91" s="209"/>
      <c r="Q91" s="211"/>
      <c r="R91" s="211"/>
    </row>
    <row r="92" spans="1:18" ht="25.5">
      <c r="A92" s="102" t="s">
        <v>119</v>
      </c>
      <c r="B92" s="79" t="s">
        <v>101</v>
      </c>
      <c r="C92" s="79" t="s">
        <v>112</v>
      </c>
      <c r="D92" s="79" t="s">
        <v>108</v>
      </c>
      <c r="E92" s="101" t="s">
        <v>403</v>
      </c>
      <c r="F92" s="104" t="s">
        <v>113</v>
      </c>
      <c r="G92" s="97"/>
      <c r="H92" s="94"/>
      <c r="I92" s="94"/>
      <c r="J92" s="94">
        <v>5074.8999999999996</v>
      </c>
      <c r="K92" s="96">
        <f>L92-J92</f>
        <v>-5000.5606499999994</v>
      </c>
      <c r="L92" s="96">
        <v>74.339349999999996</v>
      </c>
      <c r="M92" s="96"/>
      <c r="O92" s="223"/>
      <c r="P92" s="209"/>
      <c r="Q92" s="213"/>
      <c r="R92" s="211"/>
    </row>
    <row r="93" spans="1:18">
      <c r="A93" s="188" t="s">
        <v>122</v>
      </c>
      <c r="B93" s="186" t="s">
        <v>101</v>
      </c>
      <c r="C93" s="186" t="s">
        <v>121</v>
      </c>
      <c r="D93" s="186"/>
      <c r="E93" s="61"/>
      <c r="F93" s="104"/>
      <c r="G93" s="97"/>
      <c r="H93" s="94"/>
      <c r="I93" s="94"/>
      <c r="J93" s="166">
        <f t="shared" ref="J93:K97" si="19">J94</f>
        <v>1041.67812</v>
      </c>
      <c r="K93" s="96">
        <f t="shared" si="19"/>
        <v>107.62331999999992</v>
      </c>
      <c r="L93" s="96">
        <f t="shared" ref="L93:M96" si="20">L94</f>
        <v>1149.30144</v>
      </c>
      <c r="M93" s="96">
        <f t="shared" si="20"/>
        <v>1149.30144</v>
      </c>
      <c r="P93" s="209"/>
      <c r="Q93" s="211"/>
      <c r="R93" s="211"/>
    </row>
    <row r="94" spans="1:18">
      <c r="A94" s="188" t="s">
        <v>39</v>
      </c>
      <c r="B94" s="186" t="s">
        <v>101</v>
      </c>
      <c r="C94" s="186" t="s">
        <v>121</v>
      </c>
      <c r="D94" s="186" t="s">
        <v>121</v>
      </c>
      <c r="E94" s="61"/>
      <c r="F94" s="104"/>
      <c r="G94" s="97"/>
      <c r="H94" s="94"/>
      <c r="I94" s="94"/>
      <c r="J94" s="166">
        <f t="shared" si="19"/>
        <v>1041.67812</v>
      </c>
      <c r="K94" s="96">
        <f t="shared" si="19"/>
        <v>107.62331999999992</v>
      </c>
      <c r="L94" s="96">
        <f t="shared" si="20"/>
        <v>1149.30144</v>
      </c>
      <c r="M94" s="96">
        <f t="shared" si="20"/>
        <v>1149.30144</v>
      </c>
      <c r="P94" s="209"/>
      <c r="Q94" s="211"/>
      <c r="R94" s="211"/>
    </row>
    <row r="95" spans="1:18" ht="25.5">
      <c r="A95" s="269" t="s">
        <v>343</v>
      </c>
      <c r="B95" s="79" t="s">
        <v>101</v>
      </c>
      <c r="C95" s="101" t="s">
        <v>121</v>
      </c>
      <c r="D95" s="101" t="s">
        <v>121</v>
      </c>
      <c r="E95" s="101" t="s">
        <v>289</v>
      </c>
      <c r="F95" s="101"/>
      <c r="G95" s="97"/>
      <c r="H95" s="94"/>
      <c r="I95" s="94"/>
      <c r="J95" s="94">
        <f t="shared" si="19"/>
        <v>1041.67812</v>
      </c>
      <c r="K95" s="96">
        <f t="shared" si="19"/>
        <v>107.62331999999992</v>
      </c>
      <c r="L95" s="96">
        <f t="shared" si="20"/>
        <v>1149.30144</v>
      </c>
      <c r="M95" s="96">
        <f t="shared" si="20"/>
        <v>1149.30144</v>
      </c>
      <c r="P95" s="209"/>
      <c r="Q95" s="213"/>
      <c r="R95" s="211"/>
    </row>
    <row r="96" spans="1:18">
      <c r="A96" s="187" t="s">
        <v>309</v>
      </c>
      <c r="B96" s="79" t="s">
        <v>101</v>
      </c>
      <c r="C96" s="101" t="s">
        <v>121</v>
      </c>
      <c r="D96" s="101" t="s">
        <v>121</v>
      </c>
      <c r="E96" s="101" t="s">
        <v>282</v>
      </c>
      <c r="F96" s="101"/>
      <c r="G96" s="97"/>
      <c r="H96" s="94"/>
      <c r="I96" s="94"/>
      <c r="J96" s="94">
        <f t="shared" si="19"/>
        <v>1041.67812</v>
      </c>
      <c r="K96" s="96">
        <f t="shared" si="19"/>
        <v>107.62331999999992</v>
      </c>
      <c r="L96" s="96">
        <f t="shared" si="20"/>
        <v>1149.30144</v>
      </c>
      <c r="M96" s="96">
        <f t="shared" si="20"/>
        <v>1149.30144</v>
      </c>
      <c r="P96" s="209"/>
      <c r="Q96" s="213"/>
      <c r="R96" s="213"/>
    </row>
    <row r="97" spans="1:18">
      <c r="A97" s="187" t="s">
        <v>281</v>
      </c>
      <c r="B97" s="79" t="s">
        <v>101</v>
      </c>
      <c r="C97" s="101" t="s">
        <v>121</v>
      </c>
      <c r="D97" s="101" t="s">
        <v>121</v>
      </c>
      <c r="E97" s="101" t="s">
        <v>283</v>
      </c>
      <c r="F97" s="101"/>
      <c r="G97" s="97"/>
      <c r="H97" s="94"/>
      <c r="I97" s="94"/>
      <c r="J97" s="94">
        <f t="shared" si="19"/>
        <v>1041.67812</v>
      </c>
      <c r="K97" s="96">
        <f t="shared" si="19"/>
        <v>107.62331999999992</v>
      </c>
      <c r="L97" s="96">
        <f>L98+L103</f>
        <v>1149.30144</v>
      </c>
      <c r="M97" s="96">
        <f>M98+M103</f>
        <v>1149.30144</v>
      </c>
      <c r="P97" s="209"/>
      <c r="Q97" s="211"/>
      <c r="R97" s="213"/>
    </row>
    <row r="98" spans="1:18" ht="18.75" customHeight="1">
      <c r="A98" s="187" t="s">
        <v>414</v>
      </c>
      <c r="B98" s="79" t="s">
        <v>101</v>
      </c>
      <c r="C98" s="101" t="s">
        <v>121</v>
      </c>
      <c r="D98" s="101" t="s">
        <v>121</v>
      </c>
      <c r="E98" s="101" t="s">
        <v>284</v>
      </c>
      <c r="F98" s="101"/>
      <c r="G98" s="97"/>
      <c r="H98" s="94"/>
      <c r="I98" s="94"/>
      <c r="J98" s="94">
        <f>J100+J101</f>
        <v>1041.67812</v>
      </c>
      <c r="K98" s="96">
        <f>L98-J98</f>
        <v>107.62331999999992</v>
      </c>
      <c r="L98" s="96">
        <f>SUM(L100:L102)</f>
        <v>1149.30144</v>
      </c>
      <c r="M98" s="96">
        <f>SUM(M100:M102)</f>
        <v>1149.30144</v>
      </c>
      <c r="P98" s="209"/>
      <c r="Q98" s="211"/>
      <c r="R98" s="211"/>
    </row>
    <row r="99" spans="1:18" ht="15" customHeight="1">
      <c r="A99" s="242" t="s">
        <v>410</v>
      </c>
      <c r="B99" s="79" t="s">
        <v>101</v>
      </c>
      <c r="C99" s="101" t="s">
        <v>121</v>
      </c>
      <c r="D99" s="101" t="s">
        <v>121</v>
      </c>
      <c r="E99" s="101" t="s">
        <v>284</v>
      </c>
      <c r="F99" s="101"/>
      <c r="G99" s="97"/>
      <c r="H99" s="94"/>
      <c r="I99" s="94"/>
      <c r="J99" s="94"/>
      <c r="K99" s="96">
        <f>K100</f>
        <v>82.660000000000082</v>
      </c>
      <c r="L99" s="96">
        <f>L100+L101</f>
        <v>1149.30144</v>
      </c>
      <c r="M99" s="96">
        <f>M100+M101</f>
        <v>1149.30144</v>
      </c>
      <c r="P99" s="209"/>
      <c r="Q99" s="211"/>
      <c r="R99" s="211"/>
    </row>
    <row r="100" spans="1:18">
      <c r="A100" s="187" t="s">
        <v>381</v>
      </c>
      <c r="B100" s="79" t="s">
        <v>101</v>
      </c>
      <c r="C100" s="101" t="s">
        <v>121</v>
      </c>
      <c r="D100" s="101" t="s">
        <v>121</v>
      </c>
      <c r="E100" s="101" t="s">
        <v>251</v>
      </c>
      <c r="F100" s="101" t="s">
        <v>118</v>
      </c>
      <c r="G100" s="97"/>
      <c r="H100" s="94"/>
      <c r="I100" s="94">
        <f t="shared" si="16"/>
        <v>882.72</v>
      </c>
      <c r="J100" s="94">
        <v>800.06</v>
      </c>
      <c r="K100" s="96">
        <f>L100-J100</f>
        <v>82.660000000000082</v>
      </c>
      <c r="L100" s="96">
        <v>882.72</v>
      </c>
      <c r="M100" s="96">
        <v>882.72</v>
      </c>
      <c r="O100" s="223"/>
      <c r="P100" s="209"/>
      <c r="Q100" s="211"/>
      <c r="R100" s="211"/>
    </row>
    <row r="101" spans="1:18" ht="25.5">
      <c r="A101" s="270" t="s">
        <v>382</v>
      </c>
      <c r="B101" s="79" t="s">
        <v>101</v>
      </c>
      <c r="C101" s="101" t="s">
        <v>121</v>
      </c>
      <c r="D101" s="101" t="s">
        <v>121</v>
      </c>
      <c r="E101" s="101" t="s">
        <v>251</v>
      </c>
      <c r="F101" s="101" t="s">
        <v>204</v>
      </c>
      <c r="G101" s="97"/>
      <c r="H101" s="94"/>
      <c r="I101" s="94">
        <f t="shared" si="16"/>
        <v>266.58143999999999</v>
      </c>
      <c r="J101" s="94">
        <f>J100*30.2%</f>
        <v>241.61811999999998</v>
      </c>
      <c r="K101" s="96">
        <f>L101-J101</f>
        <v>24.96332000000001</v>
      </c>
      <c r="L101" s="96">
        <f>L100*30.2%</f>
        <v>266.58143999999999</v>
      </c>
      <c r="M101" s="96">
        <f>M100*30.2%</f>
        <v>266.58143999999999</v>
      </c>
      <c r="O101" s="168"/>
      <c r="P101" s="209"/>
      <c r="Q101" s="211"/>
      <c r="R101" s="211"/>
    </row>
    <row r="102" spans="1:18" ht="27.75" hidden="1" customHeight="1">
      <c r="A102" s="187" t="s">
        <v>119</v>
      </c>
      <c r="B102" s="79" t="s">
        <v>101</v>
      </c>
      <c r="C102" s="101" t="s">
        <v>121</v>
      </c>
      <c r="D102" s="101" t="s">
        <v>121</v>
      </c>
      <c r="E102" s="101" t="s">
        <v>251</v>
      </c>
      <c r="F102" s="101" t="s">
        <v>113</v>
      </c>
      <c r="G102" s="97"/>
      <c r="H102" s="94"/>
      <c r="I102" s="94">
        <f t="shared" si="16"/>
        <v>0</v>
      </c>
      <c r="J102" s="94"/>
      <c r="K102" s="96">
        <f t="shared" si="1"/>
        <v>0</v>
      </c>
      <c r="L102" s="96"/>
      <c r="M102" s="96"/>
      <c r="P102" s="209"/>
      <c r="Q102" s="211"/>
      <c r="R102" s="211"/>
    </row>
    <row r="103" spans="1:18" ht="60.75" hidden="1" customHeight="1">
      <c r="A103" s="187" t="s">
        <v>317</v>
      </c>
      <c r="B103" s="79" t="s">
        <v>101</v>
      </c>
      <c r="C103" s="79" t="s">
        <v>121</v>
      </c>
      <c r="D103" s="79" t="s">
        <v>121</v>
      </c>
      <c r="E103" s="61" t="s">
        <v>286</v>
      </c>
      <c r="F103" s="101"/>
      <c r="G103" s="97"/>
      <c r="H103" s="94"/>
      <c r="I103" s="94"/>
      <c r="J103" s="94"/>
      <c r="K103" s="96"/>
      <c r="L103" s="96">
        <f>L104</f>
        <v>0</v>
      </c>
      <c r="M103" s="96">
        <f>M104</f>
        <v>0</v>
      </c>
      <c r="P103" s="209"/>
      <c r="Q103" s="211"/>
      <c r="R103" s="211"/>
    </row>
    <row r="104" spans="1:18" ht="27.75" hidden="1" customHeight="1">
      <c r="A104" s="102" t="s">
        <v>119</v>
      </c>
      <c r="B104" s="79" t="s">
        <v>101</v>
      </c>
      <c r="C104" s="79" t="s">
        <v>121</v>
      </c>
      <c r="D104" s="79" t="s">
        <v>121</v>
      </c>
      <c r="E104" s="61" t="s">
        <v>286</v>
      </c>
      <c r="F104" s="79" t="s">
        <v>113</v>
      </c>
      <c r="G104" s="97"/>
      <c r="H104" s="94"/>
      <c r="I104" s="94"/>
      <c r="J104" s="94"/>
      <c r="K104" s="96"/>
      <c r="L104" s="96"/>
      <c r="M104" s="96"/>
      <c r="O104" s="223"/>
      <c r="P104" s="209"/>
      <c r="Q104" s="211"/>
      <c r="R104" s="211"/>
    </row>
    <row r="105" spans="1:18" hidden="1">
      <c r="A105" s="188" t="s">
        <v>123</v>
      </c>
      <c r="B105" s="186" t="s">
        <v>101</v>
      </c>
      <c r="C105" s="186" t="s">
        <v>117</v>
      </c>
      <c r="D105" s="186"/>
      <c r="E105" s="186"/>
      <c r="F105" s="259"/>
      <c r="G105" s="233"/>
      <c r="H105" s="166"/>
      <c r="I105" s="166"/>
      <c r="J105" s="166">
        <f>J106</f>
        <v>186</v>
      </c>
      <c r="K105" s="96">
        <f>K106</f>
        <v>-186</v>
      </c>
      <c r="L105" s="235">
        <f>L106+L113</f>
        <v>0</v>
      </c>
      <c r="M105" s="235">
        <f>M106+M113</f>
        <v>0</v>
      </c>
      <c r="P105" s="209"/>
      <c r="Q105" s="211"/>
      <c r="R105" s="211"/>
    </row>
    <row r="106" spans="1:18" hidden="1">
      <c r="A106" s="271" t="s">
        <v>77</v>
      </c>
      <c r="B106" s="186" t="s">
        <v>101</v>
      </c>
      <c r="C106" s="186" t="s">
        <v>117</v>
      </c>
      <c r="D106" s="186" t="s">
        <v>104</v>
      </c>
      <c r="E106" s="186"/>
      <c r="F106" s="186"/>
      <c r="G106" s="165" t="e">
        <f>#REF!+G114</f>
        <v>#REF!</v>
      </c>
      <c r="H106" s="166" t="e">
        <f>H114</f>
        <v>#REF!</v>
      </c>
      <c r="I106" s="166" t="e">
        <f t="shared" si="16"/>
        <v>#REF!</v>
      </c>
      <c r="J106" s="166">
        <f>J107</f>
        <v>186</v>
      </c>
      <c r="K106" s="96">
        <f t="shared" si="1"/>
        <v>-186</v>
      </c>
      <c r="L106" s="235">
        <f t="shared" ref="L106:M110" si="21">L107</f>
        <v>0</v>
      </c>
      <c r="M106" s="235">
        <f t="shared" si="21"/>
        <v>0</v>
      </c>
      <c r="P106" s="209"/>
      <c r="Q106" s="211"/>
      <c r="R106" s="211"/>
    </row>
    <row r="107" spans="1:18" ht="25.5" hidden="1">
      <c r="A107" s="269" t="s">
        <v>343</v>
      </c>
      <c r="B107" s="79" t="s">
        <v>101</v>
      </c>
      <c r="C107" s="79" t="s">
        <v>117</v>
      </c>
      <c r="D107" s="79" t="s">
        <v>104</v>
      </c>
      <c r="E107" s="101" t="s">
        <v>289</v>
      </c>
      <c r="F107" s="101"/>
      <c r="G107" s="165"/>
      <c r="H107" s="166"/>
      <c r="I107" s="166"/>
      <c r="J107" s="94">
        <f>J108</f>
        <v>186</v>
      </c>
      <c r="K107" s="96">
        <f>K108</f>
        <v>-186</v>
      </c>
      <c r="L107" s="96">
        <f t="shared" si="21"/>
        <v>0</v>
      </c>
      <c r="M107" s="96">
        <f t="shared" si="21"/>
        <v>0</v>
      </c>
      <c r="P107" s="209"/>
      <c r="Q107" s="211"/>
      <c r="R107" s="211"/>
    </row>
    <row r="108" spans="1:18" hidden="1">
      <c r="A108" s="240" t="s">
        <v>309</v>
      </c>
      <c r="B108" s="79" t="s">
        <v>101</v>
      </c>
      <c r="C108" s="79" t="s">
        <v>117</v>
      </c>
      <c r="D108" s="79" t="s">
        <v>104</v>
      </c>
      <c r="E108" s="101" t="s">
        <v>282</v>
      </c>
      <c r="F108" s="101"/>
      <c r="G108" s="165"/>
      <c r="H108" s="166"/>
      <c r="I108" s="166"/>
      <c r="J108" s="94">
        <f>J109</f>
        <v>186</v>
      </c>
      <c r="K108" s="96">
        <f>K109</f>
        <v>-186</v>
      </c>
      <c r="L108" s="96">
        <f t="shared" si="21"/>
        <v>0</v>
      </c>
      <c r="M108" s="96">
        <f t="shared" si="21"/>
        <v>0</v>
      </c>
      <c r="P108" s="209"/>
      <c r="Q108" s="211"/>
      <c r="R108" s="211"/>
    </row>
    <row r="109" spans="1:18" hidden="1">
      <c r="A109" s="240" t="s">
        <v>311</v>
      </c>
      <c r="B109" s="79" t="s">
        <v>101</v>
      </c>
      <c r="C109" s="79" t="s">
        <v>117</v>
      </c>
      <c r="D109" s="79" t="s">
        <v>104</v>
      </c>
      <c r="E109" s="101" t="s">
        <v>313</v>
      </c>
      <c r="F109" s="101"/>
      <c r="G109" s="165"/>
      <c r="H109" s="166"/>
      <c r="I109" s="166"/>
      <c r="J109" s="94">
        <f>J110</f>
        <v>186</v>
      </c>
      <c r="K109" s="96">
        <f>K110</f>
        <v>-186</v>
      </c>
      <c r="L109" s="96">
        <f t="shared" si="21"/>
        <v>0</v>
      </c>
      <c r="M109" s="96">
        <f t="shared" si="21"/>
        <v>0</v>
      </c>
      <c r="P109" s="209"/>
      <c r="Q109" s="211"/>
      <c r="R109" s="211"/>
    </row>
    <row r="110" spans="1:18" ht="25.5" hidden="1">
      <c r="A110" s="240" t="s">
        <v>312</v>
      </c>
      <c r="B110" s="79" t="s">
        <v>101</v>
      </c>
      <c r="C110" s="79" t="s">
        <v>117</v>
      </c>
      <c r="D110" s="79" t="s">
        <v>104</v>
      </c>
      <c r="E110" s="101" t="s">
        <v>314</v>
      </c>
      <c r="F110" s="101"/>
      <c r="G110" s="165"/>
      <c r="H110" s="166"/>
      <c r="I110" s="166"/>
      <c r="J110" s="94">
        <f>J111</f>
        <v>186</v>
      </c>
      <c r="K110" s="96">
        <f>K111</f>
        <v>-186</v>
      </c>
      <c r="L110" s="96">
        <f t="shared" si="21"/>
        <v>0</v>
      </c>
      <c r="M110" s="96">
        <f t="shared" si="21"/>
        <v>0</v>
      </c>
      <c r="P110" s="209"/>
      <c r="Q110" s="211"/>
      <c r="R110" s="211"/>
    </row>
    <row r="111" spans="1:18" ht="25.5" hidden="1">
      <c r="A111" s="187" t="s">
        <v>119</v>
      </c>
      <c r="B111" s="79" t="s">
        <v>101</v>
      </c>
      <c r="C111" s="79" t="s">
        <v>117</v>
      </c>
      <c r="D111" s="79" t="s">
        <v>104</v>
      </c>
      <c r="E111" s="101" t="s">
        <v>252</v>
      </c>
      <c r="F111" s="101" t="s">
        <v>113</v>
      </c>
      <c r="G111" s="165"/>
      <c r="H111" s="166"/>
      <c r="I111" s="166"/>
      <c r="J111" s="94">
        <v>186</v>
      </c>
      <c r="K111" s="96">
        <f>L111-J111</f>
        <v>-186</v>
      </c>
      <c r="L111" s="96"/>
      <c r="M111" s="96"/>
      <c r="P111" s="209"/>
      <c r="Q111" s="211"/>
      <c r="R111" s="211"/>
    </row>
    <row r="112" spans="1:18" hidden="1">
      <c r="A112" s="188" t="s">
        <v>123</v>
      </c>
      <c r="B112" s="79" t="s">
        <v>101</v>
      </c>
      <c r="C112" s="79" t="s">
        <v>117</v>
      </c>
      <c r="D112" s="79" t="s">
        <v>104</v>
      </c>
      <c r="E112" s="186"/>
      <c r="F112" s="186"/>
      <c r="G112" s="165"/>
      <c r="H112" s="166"/>
      <c r="I112" s="166"/>
      <c r="J112" s="166"/>
      <c r="K112" s="96"/>
      <c r="L112" s="235"/>
      <c r="M112" s="235"/>
      <c r="P112" s="209"/>
      <c r="Q112" s="211"/>
      <c r="R112" s="211"/>
    </row>
    <row r="113" spans="1:19" hidden="1">
      <c r="A113" s="188" t="s">
        <v>79</v>
      </c>
      <c r="B113" s="186" t="s">
        <v>101</v>
      </c>
      <c r="C113" s="186" t="s">
        <v>117</v>
      </c>
      <c r="D113" s="186" t="s">
        <v>112</v>
      </c>
      <c r="E113" s="186"/>
      <c r="F113" s="186"/>
      <c r="G113" s="165"/>
      <c r="H113" s="166"/>
      <c r="I113" s="166"/>
      <c r="J113" s="166"/>
      <c r="K113" s="96"/>
      <c r="L113" s="235">
        <f t="shared" ref="L113:M116" si="22">L114</f>
        <v>0</v>
      </c>
      <c r="M113" s="235">
        <f t="shared" si="22"/>
        <v>0</v>
      </c>
      <c r="P113" s="209"/>
      <c r="Q113" s="211"/>
      <c r="R113" s="211"/>
    </row>
    <row r="114" spans="1:19" ht="14.25" hidden="1" customHeight="1">
      <c r="A114" s="78" t="s">
        <v>216</v>
      </c>
      <c r="B114" s="79" t="s">
        <v>101</v>
      </c>
      <c r="C114" s="79" t="s">
        <v>117</v>
      </c>
      <c r="D114" s="79" t="s">
        <v>112</v>
      </c>
      <c r="E114" s="79" t="s">
        <v>282</v>
      </c>
      <c r="F114" s="79"/>
      <c r="G114" s="77" t="e">
        <f>#REF!</f>
        <v>#REF!</v>
      </c>
      <c r="H114" s="94" t="e">
        <f>#REF!</f>
        <v>#REF!</v>
      </c>
      <c r="I114" s="94" t="e">
        <f t="shared" si="16"/>
        <v>#REF!</v>
      </c>
      <c r="J114" s="94" t="e">
        <f>#REF!</f>
        <v>#REF!</v>
      </c>
      <c r="K114" s="96" t="e">
        <f t="shared" si="1"/>
        <v>#REF!</v>
      </c>
      <c r="L114" s="96">
        <f t="shared" si="22"/>
        <v>0</v>
      </c>
      <c r="M114" s="96">
        <f t="shared" si="22"/>
        <v>0</v>
      </c>
      <c r="P114" s="209"/>
      <c r="Q114" s="263"/>
      <c r="R114" s="211"/>
    </row>
    <row r="115" spans="1:19" ht="14.25" hidden="1" customHeight="1">
      <c r="A115" s="240" t="s">
        <v>311</v>
      </c>
      <c r="B115" s="79" t="s">
        <v>101</v>
      </c>
      <c r="C115" s="79" t="s">
        <v>117</v>
      </c>
      <c r="D115" s="79" t="s">
        <v>112</v>
      </c>
      <c r="E115" s="101" t="s">
        <v>313</v>
      </c>
      <c r="F115" s="79"/>
      <c r="G115" s="77"/>
      <c r="H115" s="94"/>
      <c r="I115" s="94"/>
      <c r="J115" s="94"/>
      <c r="K115" s="96"/>
      <c r="L115" s="96">
        <f t="shared" si="22"/>
        <v>0</v>
      </c>
      <c r="M115" s="96">
        <f t="shared" si="22"/>
        <v>0</v>
      </c>
      <c r="P115" s="209"/>
      <c r="Q115" s="263"/>
      <c r="R115" s="211"/>
    </row>
    <row r="116" spans="1:19" ht="25.5" hidden="1">
      <c r="A116" s="102" t="s">
        <v>217</v>
      </c>
      <c r="B116" s="79" t="s">
        <v>101</v>
      </c>
      <c r="C116" s="79" t="s">
        <v>117</v>
      </c>
      <c r="D116" s="79" t="s">
        <v>112</v>
      </c>
      <c r="E116" s="79" t="s">
        <v>287</v>
      </c>
      <c r="F116" s="79"/>
      <c r="G116" s="77" t="e">
        <f>#REF!+G117</f>
        <v>#REF!</v>
      </c>
      <c r="H116" s="94" t="e">
        <f>H117</f>
        <v>#REF!</v>
      </c>
      <c r="I116" s="94" t="e">
        <f t="shared" si="16"/>
        <v>#REF!</v>
      </c>
      <c r="J116" s="167" t="e">
        <f>J118</f>
        <v>#REF!</v>
      </c>
      <c r="K116" s="96" t="e">
        <f t="shared" si="1"/>
        <v>#REF!</v>
      </c>
      <c r="L116" s="314">
        <f t="shared" si="22"/>
        <v>0</v>
      </c>
      <c r="M116" s="314">
        <f t="shared" si="22"/>
        <v>0</v>
      </c>
      <c r="P116" s="214"/>
      <c r="Q116" s="211"/>
      <c r="R116" s="211"/>
    </row>
    <row r="117" spans="1:19" ht="24.75" hidden="1" customHeight="1">
      <c r="A117" s="102" t="s">
        <v>218</v>
      </c>
      <c r="B117" s="79" t="s">
        <v>101</v>
      </c>
      <c r="C117" s="79" t="s">
        <v>117</v>
      </c>
      <c r="D117" s="79" t="s">
        <v>112</v>
      </c>
      <c r="E117" s="79" t="s">
        <v>253</v>
      </c>
      <c r="F117" s="79"/>
      <c r="G117" s="77" t="e">
        <f>#REF!</f>
        <v>#REF!</v>
      </c>
      <c r="H117" s="94" t="e">
        <f>#REF!</f>
        <v>#REF!</v>
      </c>
      <c r="I117" s="94" t="e">
        <f t="shared" si="16"/>
        <v>#REF!</v>
      </c>
      <c r="J117" s="94" t="e">
        <f>J118</f>
        <v>#REF!</v>
      </c>
      <c r="K117" s="96" t="e">
        <f t="shared" si="1"/>
        <v>#REF!</v>
      </c>
      <c r="L117" s="96">
        <f>L118+L119</f>
        <v>0</v>
      </c>
      <c r="M117" s="96">
        <f>M118+M119</f>
        <v>0</v>
      </c>
      <c r="P117" s="209"/>
      <c r="Q117" s="211"/>
      <c r="R117" s="211"/>
    </row>
    <row r="118" spans="1:19" hidden="1">
      <c r="A118" s="103" t="s">
        <v>203</v>
      </c>
      <c r="B118" s="79" t="s">
        <v>101</v>
      </c>
      <c r="C118" s="79" t="s">
        <v>117</v>
      </c>
      <c r="D118" s="79" t="s">
        <v>112</v>
      </c>
      <c r="E118" s="79" t="s">
        <v>253</v>
      </c>
      <c r="F118" s="104" t="s">
        <v>118</v>
      </c>
      <c r="G118" s="77"/>
      <c r="H118" s="94"/>
      <c r="I118" s="94">
        <f t="shared" si="16"/>
        <v>0</v>
      </c>
      <c r="J118" s="94" t="e">
        <f>J119</f>
        <v>#REF!</v>
      </c>
      <c r="K118" s="96" t="e">
        <f t="shared" si="1"/>
        <v>#REF!</v>
      </c>
      <c r="L118" s="96"/>
      <c r="M118" s="96"/>
      <c r="P118" s="209"/>
      <c r="Q118" s="211"/>
      <c r="R118" s="211"/>
    </row>
    <row r="119" spans="1:19" ht="38.25" hidden="1">
      <c r="A119" s="103" t="s">
        <v>215</v>
      </c>
      <c r="B119" s="79" t="s">
        <v>101</v>
      </c>
      <c r="C119" s="79" t="s">
        <v>117</v>
      </c>
      <c r="D119" s="79" t="s">
        <v>112</v>
      </c>
      <c r="E119" s="79" t="s">
        <v>253</v>
      </c>
      <c r="F119" s="104" t="s">
        <v>204</v>
      </c>
      <c r="G119" s="77"/>
      <c r="H119" s="94"/>
      <c r="I119" s="94">
        <f t="shared" si="16"/>
        <v>0</v>
      </c>
      <c r="J119" s="94" t="e">
        <f>J120</f>
        <v>#REF!</v>
      </c>
      <c r="K119" s="96" t="e">
        <f t="shared" si="1"/>
        <v>#REF!</v>
      </c>
      <c r="L119" s="96"/>
      <c r="M119" s="96"/>
      <c r="O119" s="168"/>
      <c r="P119" s="209"/>
      <c r="Q119" s="211"/>
      <c r="R119" s="211"/>
    </row>
    <row r="120" spans="1:19" ht="25.5" hidden="1">
      <c r="A120" s="102" t="s">
        <v>119</v>
      </c>
      <c r="B120" s="79" t="s">
        <v>101</v>
      </c>
      <c r="C120" s="79" t="s">
        <v>117</v>
      </c>
      <c r="D120" s="79" t="s">
        <v>112</v>
      </c>
      <c r="E120" s="79" t="s">
        <v>253</v>
      </c>
      <c r="F120" s="104" t="s">
        <v>113</v>
      </c>
      <c r="G120" s="77"/>
      <c r="H120" s="94"/>
      <c r="I120" s="94">
        <f t="shared" si="16"/>
        <v>0</v>
      </c>
      <c r="J120" s="94" t="e">
        <f>#REF!+#REF!</f>
        <v>#REF!</v>
      </c>
      <c r="K120" s="96" t="e">
        <f t="shared" ref="K120:K121" si="23">L120-J120</f>
        <v>#REF!</v>
      </c>
      <c r="L120" s="96"/>
      <c r="M120" s="96"/>
      <c r="P120" s="209"/>
      <c r="Q120" s="211"/>
      <c r="R120" s="211"/>
    </row>
    <row r="121" spans="1:19" s="28" customFormat="1">
      <c r="A121" s="81" t="s">
        <v>124</v>
      </c>
      <c r="B121" s="186" t="s">
        <v>101</v>
      </c>
      <c r="C121" s="186" t="s">
        <v>125</v>
      </c>
      <c r="D121" s="186" t="s">
        <v>125</v>
      </c>
      <c r="E121" s="186" t="s">
        <v>240</v>
      </c>
      <c r="F121" s="186" t="s">
        <v>105</v>
      </c>
      <c r="G121" s="165">
        <v>0</v>
      </c>
      <c r="H121" s="166">
        <v>139.80000000000001</v>
      </c>
      <c r="I121" s="166">
        <f t="shared" si="16"/>
        <v>172.90999999999997</v>
      </c>
      <c r="J121" s="166">
        <v>584</v>
      </c>
      <c r="K121" s="235">
        <f t="shared" si="23"/>
        <v>-271.29000000000002</v>
      </c>
      <c r="L121" s="235">
        <v>312.70999999999998</v>
      </c>
      <c r="M121" s="235">
        <v>626.16999999999996</v>
      </c>
      <c r="O121" s="300"/>
      <c r="P121" s="206"/>
      <c r="Q121" s="207"/>
      <c r="R121" s="207"/>
    </row>
    <row r="122" spans="1:19" s="28" customFormat="1">
      <c r="A122" s="385" t="s">
        <v>37</v>
      </c>
      <c r="B122" s="385"/>
      <c r="C122" s="385"/>
      <c r="D122" s="385"/>
      <c r="E122" s="385"/>
      <c r="F122" s="385"/>
      <c r="G122" s="165" t="e">
        <f>G8+#REF!+#REF!+#REF!+G62+#REF!+#REF!+G121</f>
        <v>#REF!</v>
      </c>
      <c r="H122" s="315" t="e">
        <f>H8+#REF!+#REF!+H62+#REF!+#REF!+H121</f>
        <v>#REF!</v>
      </c>
      <c r="I122" s="166" t="e">
        <f t="shared" si="16"/>
        <v>#REF!</v>
      </c>
      <c r="J122" s="166">
        <f>J121+J93+J82+J8</f>
        <v>16775.70162</v>
      </c>
      <c r="K122" s="235">
        <f>L122-J122+0.01</f>
        <v>-4129.6353900000013</v>
      </c>
      <c r="L122" s="235">
        <f>L105+L93+L82+L61+L8+L121+L74-0.01</f>
        <v>12646.056229999998</v>
      </c>
      <c r="M122" s="235">
        <f>M105+M93+M82+M61+M8+M121+M74+0.01</f>
        <v>12587.45552</v>
      </c>
      <c r="O122" s="300"/>
      <c r="P122" s="300"/>
      <c r="Q122" s="210"/>
      <c r="R122" s="210"/>
    </row>
    <row r="123" spans="1:19">
      <c r="H123" s="105">
        <v>5067.6000000000004</v>
      </c>
      <c r="O123" s="168"/>
      <c r="P123" s="223"/>
      <c r="Q123" s="168"/>
      <c r="R123" s="168"/>
      <c r="S123" s="168"/>
    </row>
    <row r="124" spans="1:19">
      <c r="H124" s="107" t="e">
        <f>H123-H122</f>
        <v>#REF!</v>
      </c>
      <c r="J124" s="106">
        <f>J121+J93+J82+J50+J25+J16+J9</f>
        <v>16775.691619999998</v>
      </c>
      <c r="O124" s="168"/>
      <c r="P124" s="168"/>
    </row>
    <row r="125" spans="1:19">
      <c r="O125" s="310"/>
    </row>
    <row r="126" spans="1:19">
      <c r="O126" s="168"/>
    </row>
    <row r="127" spans="1:19">
      <c r="O127" s="223"/>
    </row>
    <row r="128" spans="1:19">
      <c r="L128" s="281"/>
      <c r="M128" s="281"/>
    </row>
  </sheetData>
  <autoFilter ref="A6:S42"/>
  <mergeCells count="4">
    <mergeCell ref="E1:M1"/>
    <mergeCell ref="N1:O1"/>
    <mergeCell ref="A122:F122"/>
    <mergeCell ref="A3:M3"/>
  </mergeCells>
  <pageMargins left="1.1417322834645669" right="0.19685039370078741" top="0.59055118110236227" bottom="0.27559055118110237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90"/>
  <sheetViews>
    <sheetView topLeftCell="A71" zoomScale="96" zoomScaleNormal="96" workbookViewId="0">
      <selection activeCell="I89" sqref="I85:I89"/>
    </sheetView>
  </sheetViews>
  <sheetFormatPr defaultColWidth="36" defaultRowHeight="12.75"/>
  <cols>
    <col min="1" max="1" width="57.7109375" style="24" customWidth="1"/>
    <col min="2" max="2" width="16.42578125" style="26" customWidth="1"/>
    <col min="3" max="3" width="8.85546875" style="26" customWidth="1"/>
    <col min="4" max="4" width="10.7109375" style="26" hidden="1" customWidth="1"/>
    <col min="5" max="5" width="15.42578125" style="107" hidden="1" customWidth="1"/>
    <col min="6" max="7" width="16.140625" style="106" hidden="1" customWidth="1"/>
    <col min="8" max="8" width="10.42578125" style="106" hidden="1" customWidth="1"/>
    <col min="9" max="9" width="14.5703125" style="107" customWidth="1"/>
    <col min="10" max="10" width="9.140625" style="27" hidden="1" customWidth="1"/>
    <col min="11" max="11" width="6.28515625" style="27" customWidth="1"/>
    <col min="12" max="12" width="17.140625" style="27" customWidth="1"/>
    <col min="13" max="13" width="11.5703125" style="27" customWidth="1"/>
    <col min="14" max="14" width="12.42578125" style="27" customWidth="1"/>
    <col min="15" max="15" width="11.28515625" style="27" customWidth="1"/>
    <col min="16" max="253" width="9.140625" style="27" customWidth="1"/>
    <col min="254" max="254" width="3.5703125" style="27" customWidth="1"/>
    <col min="255" max="16384" width="36" style="27"/>
  </cols>
  <sheetData>
    <row r="1" spans="1:16" ht="77.25" customHeight="1">
      <c r="A1" s="21"/>
      <c r="B1" s="386" t="s">
        <v>422</v>
      </c>
      <c r="C1" s="386"/>
      <c r="D1" s="386"/>
      <c r="E1" s="386"/>
      <c r="F1" s="386"/>
      <c r="G1" s="386"/>
      <c r="H1" s="386"/>
      <c r="I1" s="386"/>
      <c r="J1" s="386"/>
      <c r="K1" s="382"/>
      <c r="L1" s="382"/>
    </row>
    <row r="2" spans="1:16" ht="16.5" hidden="1" customHeight="1">
      <c r="D2" s="82"/>
      <c r="E2" s="89"/>
      <c r="F2" s="89"/>
      <c r="G2" s="89"/>
      <c r="H2" s="89"/>
      <c r="I2" s="89"/>
    </row>
    <row r="3" spans="1:16" s="29" customFormat="1" ht="81" customHeight="1">
      <c r="A3" s="383" t="s">
        <v>390</v>
      </c>
      <c r="B3" s="383"/>
      <c r="C3" s="383"/>
      <c r="D3" s="383"/>
      <c r="E3" s="383"/>
      <c r="F3" s="383"/>
      <c r="G3" s="383"/>
      <c r="H3" s="383"/>
      <c r="I3" s="383"/>
    </row>
    <row r="4" spans="1:16" s="28" customFormat="1" ht="12.75" customHeight="1">
      <c r="A4" s="91"/>
      <c r="B4" s="92"/>
      <c r="C4" s="93"/>
      <c r="D4" s="93"/>
      <c r="E4" s="93"/>
      <c r="F4" s="93"/>
      <c r="G4" s="93"/>
      <c r="H4" s="93"/>
      <c r="I4" s="129" t="s">
        <v>220</v>
      </c>
    </row>
    <row r="5" spans="1:16" s="50" customFormat="1" ht="27.75" customHeight="1">
      <c r="A5" s="70" t="s">
        <v>52</v>
      </c>
      <c r="B5" s="75" t="s">
        <v>98</v>
      </c>
      <c r="C5" s="75" t="s">
        <v>99</v>
      </c>
      <c r="D5" s="76" t="s">
        <v>10</v>
      </c>
      <c r="E5" s="94" t="s">
        <v>205</v>
      </c>
      <c r="F5" s="94" t="s">
        <v>10</v>
      </c>
      <c r="G5" s="94" t="s">
        <v>354</v>
      </c>
      <c r="H5" s="94" t="s">
        <v>238</v>
      </c>
      <c r="I5" s="96" t="s">
        <v>255</v>
      </c>
    </row>
    <row r="6" spans="1:16" s="49" customFormat="1">
      <c r="A6" s="95">
        <v>1</v>
      </c>
      <c r="B6" s="75" t="s">
        <v>55</v>
      </c>
      <c r="C6" s="75" t="s">
        <v>56</v>
      </c>
      <c r="D6" s="95">
        <v>7</v>
      </c>
      <c r="E6" s="96">
        <v>8</v>
      </c>
      <c r="F6" s="96">
        <v>7</v>
      </c>
      <c r="G6" s="96"/>
      <c r="H6" s="96"/>
      <c r="I6" s="130">
        <v>7</v>
      </c>
    </row>
    <row r="7" spans="1:16" s="28" customFormat="1" ht="26.25" customHeight="1">
      <c r="A7" s="248" t="s">
        <v>343</v>
      </c>
      <c r="B7" s="79" t="s">
        <v>289</v>
      </c>
      <c r="C7" s="79"/>
      <c r="D7" s="262"/>
      <c r="E7" s="96"/>
      <c r="F7" s="96">
        <f>I7-E7</f>
        <v>18793.64546</v>
      </c>
      <c r="G7" s="96">
        <f>G8+G18+G22+G24+G32+G37+G44+G47+G55+G60+0.01-678.97</f>
        <v>14849.234383999999</v>
      </c>
      <c r="H7" s="96">
        <f>I7-G7</f>
        <v>3944.4110760000003</v>
      </c>
      <c r="I7" s="96">
        <f>I8+I18+I22+I24+I32+I37+I44+I47+I55+I60+I29+I42+I43-0.01</f>
        <v>18793.64546</v>
      </c>
      <c r="J7" s="27"/>
      <c r="K7" s="27"/>
      <c r="L7" s="168"/>
      <c r="M7" s="209"/>
      <c r="N7" s="211"/>
      <c r="O7" s="211"/>
      <c r="P7" s="27"/>
    </row>
    <row r="8" spans="1:16" s="51" customFormat="1" ht="30" customHeight="1">
      <c r="A8" s="249" t="s">
        <v>344</v>
      </c>
      <c r="B8" s="79" t="s">
        <v>290</v>
      </c>
      <c r="C8" s="79"/>
      <c r="D8" s="318"/>
      <c r="E8" s="261"/>
      <c r="F8" s="96"/>
      <c r="G8" s="96">
        <f>G9</f>
        <v>3449.9066880000009</v>
      </c>
      <c r="H8" s="96">
        <f>I8-G8</f>
        <v>412.12477199999921</v>
      </c>
      <c r="I8" s="96">
        <f>I9</f>
        <v>3862.0314600000002</v>
      </c>
      <c r="J8" s="27"/>
      <c r="K8" s="27"/>
      <c r="L8" s="27"/>
      <c r="M8" s="209"/>
      <c r="N8" s="211"/>
      <c r="O8" s="211"/>
      <c r="P8" s="27"/>
    </row>
    <row r="9" spans="1:16" s="51" customFormat="1" ht="52.5" customHeight="1">
      <c r="A9" s="78" t="s">
        <v>345</v>
      </c>
      <c r="B9" s="79" t="s">
        <v>270</v>
      </c>
      <c r="C9" s="79"/>
      <c r="D9" s="262"/>
      <c r="E9" s="96"/>
      <c r="F9" s="96">
        <f t="shared" ref="F9:F20" si="0">I9-E9</f>
        <v>3862.0314600000002</v>
      </c>
      <c r="G9" s="96">
        <f>G10+G13+G16+G17</f>
        <v>3449.9066880000009</v>
      </c>
      <c r="H9" s="96">
        <f t="shared" ref="H9:H20" si="1">I9-G9</f>
        <v>412.12477199999921</v>
      </c>
      <c r="I9" s="96">
        <f>I10</f>
        <v>3862.0314600000002</v>
      </c>
      <c r="J9" s="27"/>
      <c r="K9" s="27"/>
      <c r="L9" s="27"/>
      <c r="M9" s="209"/>
      <c r="N9" s="211"/>
      <c r="O9" s="211"/>
      <c r="P9" s="27"/>
    </row>
    <row r="10" spans="1:16" s="51" customFormat="1" ht="25.5" customHeight="1">
      <c r="A10" s="242" t="s">
        <v>264</v>
      </c>
      <c r="B10" s="79" t="s">
        <v>247</v>
      </c>
      <c r="C10" s="79"/>
      <c r="D10" s="262"/>
      <c r="E10" s="96"/>
      <c r="F10" s="96">
        <f t="shared" si="0"/>
        <v>3862.0314600000002</v>
      </c>
      <c r="G10" s="96">
        <f>SUM(G11:G17)</f>
        <v>3365.3066880000006</v>
      </c>
      <c r="H10" s="96">
        <f t="shared" si="1"/>
        <v>496.72477199999958</v>
      </c>
      <c r="I10" s="96">
        <f>SUM(I11:I17)</f>
        <v>3862.0314600000002</v>
      </c>
      <c r="J10" s="27"/>
      <c r="K10" s="27"/>
      <c r="L10" s="211"/>
      <c r="M10" s="209"/>
      <c r="N10" s="211"/>
      <c r="O10" s="211"/>
      <c r="P10" s="27"/>
    </row>
    <row r="11" spans="1:16" s="51" customFormat="1" ht="17.25" customHeight="1">
      <c r="A11" s="250" t="s">
        <v>206</v>
      </c>
      <c r="B11" s="79" t="s">
        <v>247</v>
      </c>
      <c r="C11" s="104" t="s">
        <v>106</v>
      </c>
      <c r="D11" s="262"/>
      <c r="E11" s="96"/>
      <c r="F11" s="96">
        <f t="shared" si="0"/>
        <v>2966.23</v>
      </c>
      <c r="G11" s="96">
        <v>2519.7440000000001</v>
      </c>
      <c r="H11" s="96">
        <f t="shared" si="1"/>
        <v>446.48599999999988</v>
      </c>
      <c r="I11" s="96">
        <f>'Приложение  7'!L31</f>
        <v>2966.23</v>
      </c>
      <c r="J11" s="27"/>
      <c r="K11" s="27"/>
      <c r="L11" s="209"/>
      <c r="M11" s="209"/>
      <c r="N11" s="213"/>
      <c r="O11" s="213"/>
      <c r="P11" s="27"/>
    </row>
    <row r="12" spans="1:16" ht="36.75" customHeight="1">
      <c r="A12" s="250" t="s">
        <v>208</v>
      </c>
      <c r="B12" s="79" t="s">
        <v>247</v>
      </c>
      <c r="C12" s="104" t="s">
        <v>202</v>
      </c>
      <c r="D12" s="262"/>
      <c r="E12" s="96"/>
      <c r="F12" s="96">
        <f t="shared" si="0"/>
        <v>895.80146000000002</v>
      </c>
      <c r="G12" s="96">
        <f>G11*30.2%</f>
        <v>760.96268800000007</v>
      </c>
      <c r="H12" s="96">
        <f t="shared" si="1"/>
        <v>134.83877199999995</v>
      </c>
      <c r="I12" s="96">
        <f>I11*30.2%</f>
        <v>895.80146000000002</v>
      </c>
      <c r="L12" s="209"/>
      <c r="M12" s="209"/>
      <c r="N12" s="211"/>
      <c r="O12" s="213"/>
    </row>
    <row r="13" spans="1:16" ht="26.25" hidden="1" customHeight="1">
      <c r="A13" s="250" t="s">
        <v>209</v>
      </c>
      <c r="B13" s="79" t="s">
        <v>247</v>
      </c>
      <c r="C13" s="100" t="s">
        <v>110</v>
      </c>
      <c r="D13" s="262"/>
      <c r="E13" s="96"/>
      <c r="F13" s="96">
        <f t="shared" si="0"/>
        <v>0</v>
      </c>
      <c r="G13" s="96">
        <v>23.8</v>
      </c>
      <c r="H13" s="96">
        <f t="shared" si="1"/>
        <v>-23.8</v>
      </c>
      <c r="I13" s="96"/>
      <c r="L13" s="213"/>
      <c r="M13" s="209"/>
      <c r="N13" s="211"/>
      <c r="O13" s="211"/>
    </row>
    <row r="14" spans="1:16" ht="25.5" hidden="1">
      <c r="A14" s="103" t="s">
        <v>119</v>
      </c>
      <c r="B14" s="79" t="s">
        <v>247</v>
      </c>
      <c r="C14" s="100">
        <v>244</v>
      </c>
      <c r="D14" s="262"/>
      <c r="E14" s="96"/>
      <c r="F14" s="96">
        <f t="shared" si="0"/>
        <v>0</v>
      </c>
      <c r="G14" s="96"/>
      <c r="H14" s="96">
        <f t="shared" si="1"/>
        <v>0</v>
      </c>
      <c r="I14" s="96"/>
      <c r="L14" s="168"/>
      <c r="M14" s="209"/>
      <c r="N14" s="211"/>
      <c r="O14" s="211"/>
    </row>
    <row r="15" spans="1:16" ht="76.5" hidden="1">
      <c r="A15" s="103" t="s">
        <v>210</v>
      </c>
      <c r="B15" s="79" t="s">
        <v>247</v>
      </c>
      <c r="C15" s="104" t="s">
        <v>211</v>
      </c>
      <c r="D15" s="262"/>
      <c r="E15" s="96"/>
      <c r="F15" s="96">
        <f t="shared" si="0"/>
        <v>0</v>
      </c>
      <c r="G15" s="96">
        <v>0</v>
      </c>
      <c r="H15" s="96">
        <f t="shared" si="1"/>
        <v>0</v>
      </c>
      <c r="I15" s="96"/>
      <c r="L15" s="168"/>
      <c r="M15" s="209"/>
      <c r="N15" s="211"/>
      <c r="O15" s="211"/>
    </row>
    <row r="16" spans="1:16" hidden="1">
      <c r="A16" s="103" t="s">
        <v>114</v>
      </c>
      <c r="B16" s="79" t="s">
        <v>247</v>
      </c>
      <c r="C16" s="104" t="s">
        <v>115</v>
      </c>
      <c r="D16" s="262"/>
      <c r="E16" s="96"/>
      <c r="F16" s="96">
        <f t="shared" si="0"/>
        <v>0</v>
      </c>
      <c r="G16" s="96">
        <v>54.4</v>
      </c>
      <c r="H16" s="96">
        <f t="shared" si="1"/>
        <v>-54.4</v>
      </c>
      <c r="I16" s="96"/>
      <c r="L16" s="168"/>
      <c r="M16" s="209"/>
      <c r="N16" s="211"/>
      <c r="O16" s="211"/>
    </row>
    <row r="17" spans="1:15" hidden="1">
      <c r="A17" s="103" t="s">
        <v>212</v>
      </c>
      <c r="B17" s="79" t="s">
        <v>247</v>
      </c>
      <c r="C17" s="104" t="s">
        <v>116</v>
      </c>
      <c r="D17" s="262"/>
      <c r="E17" s="96"/>
      <c r="F17" s="96">
        <f t="shared" si="0"/>
        <v>0</v>
      </c>
      <c r="G17" s="96">
        <v>6.4</v>
      </c>
      <c r="H17" s="96">
        <f t="shared" si="1"/>
        <v>-6.4</v>
      </c>
      <c r="I17" s="96"/>
      <c r="L17" s="223"/>
      <c r="M17" s="209"/>
      <c r="N17" s="211"/>
      <c r="O17" s="211"/>
    </row>
    <row r="18" spans="1:15" ht="25.5">
      <c r="A18" s="242" t="s">
        <v>264</v>
      </c>
      <c r="B18" s="79" t="s">
        <v>247</v>
      </c>
      <c r="C18" s="79"/>
      <c r="D18" s="261"/>
      <c r="E18" s="261">
        <v>523.46936000000005</v>
      </c>
      <c r="F18" s="96">
        <f t="shared" si="0"/>
        <v>5938.8617600000007</v>
      </c>
      <c r="G18" s="96">
        <f>G19+G20+G21</f>
        <v>8452.8261359999997</v>
      </c>
      <c r="H18" s="96">
        <f t="shared" si="1"/>
        <v>-1990.4950159999989</v>
      </c>
      <c r="I18" s="96">
        <f>I19+I20+I21</f>
        <v>6462.3311200000007</v>
      </c>
      <c r="L18" s="168"/>
      <c r="M18" s="209"/>
      <c r="N18" s="211"/>
      <c r="O18" s="211"/>
    </row>
    <row r="19" spans="1:15">
      <c r="A19" s="250" t="s">
        <v>203</v>
      </c>
      <c r="B19" s="79" t="s">
        <v>247</v>
      </c>
      <c r="C19" s="79" t="s">
        <v>118</v>
      </c>
      <c r="D19" s="262"/>
      <c r="E19" s="96">
        <v>0</v>
      </c>
      <c r="F19" s="96">
        <f t="shared" si="0"/>
        <v>4453.5600000000004</v>
      </c>
      <c r="G19" s="96">
        <f>3319.078+209.79</f>
        <v>3528.8679999999999</v>
      </c>
      <c r="H19" s="96">
        <f t="shared" si="1"/>
        <v>924.69200000000046</v>
      </c>
      <c r="I19" s="96">
        <f>'Приложение  7'!L56</f>
        <v>4453.5600000000004</v>
      </c>
      <c r="J19" s="27" t="s">
        <v>214</v>
      </c>
      <c r="M19" s="209"/>
      <c r="N19" s="211"/>
      <c r="O19" s="211"/>
    </row>
    <row r="20" spans="1:15" ht="38.25">
      <c r="A20" s="250" t="s">
        <v>215</v>
      </c>
      <c r="B20" s="79" t="s">
        <v>247</v>
      </c>
      <c r="C20" s="79" t="s">
        <v>204</v>
      </c>
      <c r="D20" s="262"/>
      <c r="E20" s="96">
        <v>0</v>
      </c>
      <c r="F20" s="96">
        <f t="shared" si="0"/>
        <v>1344.9751200000001</v>
      </c>
      <c r="G20" s="96">
        <f>G19*30.2%</f>
        <v>1065.718136</v>
      </c>
      <c r="H20" s="96">
        <f t="shared" si="1"/>
        <v>279.2569840000001</v>
      </c>
      <c r="I20" s="96">
        <f>I19*30.2%</f>
        <v>1344.9751200000001</v>
      </c>
      <c r="J20" s="27" t="s">
        <v>214</v>
      </c>
      <c r="M20" s="209"/>
      <c r="N20" s="211"/>
      <c r="O20" s="211"/>
    </row>
    <row r="21" spans="1:15" ht="25.5">
      <c r="A21" s="256" t="s">
        <v>272</v>
      </c>
      <c r="B21" s="79" t="s">
        <v>247</v>
      </c>
      <c r="C21" s="79" t="s">
        <v>113</v>
      </c>
      <c r="D21" s="262"/>
      <c r="E21" s="96"/>
      <c r="F21" s="96"/>
      <c r="G21" s="96">
        <f>5067-1210.86-624.56+715.96-89.3</f>
        <v>3858.2400000000002</v>
      </c>
      <c r="H21" s="96">
        <f>I21-G21</f>
        <v>-3194.4440000000004</v>
      </c>
      <c r="I21" s="96">
        <f>'Приложение  7'!L58</f>
        <v>663.79600000000005</v>
      </c>
      <c r="M21" s="209"/>
      <c r="N21" s="211"/>
      <c r="O21" s="211"/>
    </row>
    <row r="22" spans="1:15" ht="25.5">
      <c r="A22" s="256" t="s">
        <v>430</v>
      </c>
      <c r="B22" s="79" t="s">
        <v>247</v>
      </c>
      <c r="C22" s="79" t="s">
        <v>409</v>
      </c>
      <c r="D22" s="262"/>
      <c r="E22" s="96"/>
      <c r="F22" s="96"/>
      <c r="G22" s="96">
        <f>G23</f>
        <v>254.5</v>
      </c>
      <c r="H22" s="96">
        <f>H23</f>
        <v>-190.5</v>
      </c>
      <c r="I22" s="96">
        <f>'Приложение  7'!L59</f>
        <v>1360</v>
      </c>
      <c r="M22" s="209"/>
      <c r="N22" s="211"/>
      <c r="O22" s="211"/>
    </row>
    <row r="23" spans="1:15" ht="25.5">
      <c r="A23" s="256" t="s">
        <v>272</v>
      </c>
      <c r="B23" s="79" t="s">
        <v>389</v>
      </c>
      <c r="C23" s="79" t="s">
        <v>113</v>
      </c>
      <c r="D23" s="262"/>
      <c r="E23" s="96"/>
      <c r="F23" s="96">
        <f>I23-E23</f>
        <v>64</v>
      </c>
      <c r="G23" s="96">
        <v>254.5</v>
      </c>
      <c r="H23" s="96">
        <f>I23-G23</f>
        <v>-190.5</v>
      </c>
      <c r="I23" s="96">
        <f>'Приложение  7'!L60</f>
        <v>64</v>
      </c>
      <c r="J23" s="27" t="s">
        <v>214</v>
      </c>
      <c r="M23" s="209"/>
      <c r="N23" s="211"/>
      <c r="O23" s="211"/>
    </row>
    <row r="24" spans="1:15">
      <c r="A24" s="248" t="s">
        <v>291</v>
      </c>
      <c r="B24" s="79" t="s">
        <v>292</v>
      </c>
      <c r="C24" s="79"/>
      <c r="D24" s="261"/>
      <c r="E24" s="96"/>
      <c r="F24" s="96"/>
      <c r="G24" s="96">
        <f>G25</f>
        <v>50</v>
      </c>
      <c r="H24" s="96">
        <f>H25</f>
        <v>-40</v>
      </c>
      <c r="I24" s="96">
        <f>I25</f>
        <v>10</v>
      </c>
      <c r="M24" s="209"/>
      <c r="N24" s="211"/>
      <c r="O24" s="211"/>
    </row>
    <row r="25" spans="1:15" ht="25.5">
      <c r="A25" s="245" t="s">
        <v>293</v>
      </c>
      <c r="B25" s="79" t="s">
        <v>294</v>
      </c>
      <c r="C25" s="79"/>
      <c r="D25" s="261"/>
      <c r="E25" s="96"/>
      <c r="F25" s="96">
        <f>I25-E25</f>
        <v>10</v>
      </c>
      <c r="G25" s="96">
        <f>G28</f>
        <v>50</v>
      </c>
      <c r="H25" s="96">
        <f>I25-G25</f>
        <v>-40</v>
      </c>
      <c r="I25" s="96">
        <f>I28</f>
        <v>10</v>
      </c>
      <c r="L25" s="168"/>
      <c r="M25" s="209"/>
      <c r="N25" s="211"/>
      <c r="O25" s="211"/>
    </row>
    <row r="26" spans="1:15">
      <c r="A26" s="245" t="s">
        <v>295</v>
      </c>
      <c r="B26" s="79" t="s">
        <v>296</v>
      </c>
      <c r="C26" s="79"/>
      <c r="D26" s="261"/>
      <c r="E26" s="96"/>
      <c r="F26" s="96"/>
      <c r="G26" s="96">
        <f>G27</f>
        <v>50</v>
      </c>
      <c r="H26" s="96">
        <f>I26-G26</f>
        <v>-40</v>
      </c>
      <c r="I26" s="96">
        <f>I27</f>
        <v>10</v>
      </c>
      <c r="L26" s="168"/>
      <c r="M26" s="209"/>
      <c r="N26" s="211"/>
      <c r="O26" s="211"/>
    </row>
    <row r="27" spans="1:15" ht="25.5">
      <c r="A27" s="248" t="s">
        <v>348</v>
      </c>
      <c r="B27" s="79" t="s">
        <v>248</v>
      </c>
      <c r="C27" s="79"/>
      <c r="D27" s="261"/>
      <c r="E27" s="96"/>
      <c r="F27" s="96"/>
      <c r="G27" s="96">
        <f>G28</f>
        <v>50</v>
      </c>
      <c r="H27" s="96">
        <f>I27-G27</f>
        <v>-40</v>
      </c>
      <c r="I27" s="96">
        <f>I28</f>
        <v>10</v>
      </c>
      <c r="L27" s="168"/>
      <c r="M27" s="209"/>
      <c r="N27" s="211"/>
      <c r="O27" s="211"/>
    </row>
    <row r="28" spans="1:15">
      <c r="A28" s="252" t="s">
        <v>271</v>
      </c>
      <c r="B28" s="79" t="s">
        <v>248</v>
      </c>
      <c r="C28" s="75" t="s">
        <v>233</v>
      </c>
      <c r="D28" s="261"/>
      <c r="E28" s="96"/>
      <c r="F28" s="96">
        <f>I28-E28</f>
        <v>10</v>
      </c>
      <c r="G28" s="96">
        <v>50</v>
      </c>
      <c r="H28" s="96">
        <f>I28-G28</f>
        <v>-40</v>
      </c>
      <c r="I28" s="96">
        <v>10</v>
      </c>
      <c r="J28" s="27" t="s">
        <v>213</v>
      </c>
      <c r="L28" s="168"/>
      <c r="M28" s="209"/>
      <c r="N28" s="211"/>
      <c r="O28" s="211"/>
    </row>
    <row r="29" spans="1:15">
      <c r="A29" s="242" t="s">
        <v>410</v>
      </c>
      <c r="B29" s="79" t="s">
        <v>385</v>
      </c>
      <c r="C29" s="79"/>
      <c r="D29" s="261"/>
      <c r="E29" s="96"/>
      <c r="F29" s="96"/>
      <c r="G29" s="96"/>
      <c r="H29" s="96"/>
      <c r="I29" s="96">
        <f>I30+I31</f>
        <v>1149.30144</v>
      </c>
      <c r="L29" s="168"/>
      <c r="M29" s="209"/>
      <c r="N29" s="211"/>
      <c r="O29" s="211"/>
    </row>
    <row r="30" spans="1:15">
      <c r="A30" s="250" t="s">
        <v>381</v>
      </c>
      <c r="B30" s="79" t="s">
        <v>385</v>
      </c>
      <c r="C30" s="79" t="s">
        <v>118</v>
      </c>
      <c r="D30" s="261"/>
      <c r="E30" s="96"/>
      <c r="F30" s="96"/>
      <c r="G30" s="96"/>
      <c r="H30" s="96"/>
      <c r="I30" s="96">
        <v>882.72</v>
      </c>
      <c r="L30" s="168"/>
      <c r="M30" s="209"/>
      <c r="N30" s="211"/>
      <c r="O30" s="211"/>
    </row>
    <row r="31" spans="1:15" ht="25.5">
      <c r="A31" s="250" t="s">
        <v>382</v>
      </c>
      <c r="B31" s="79" t="s">
        <v>385</v>
      </c>
      <c r="C31" s="79" t="s">
        <v>204</v>
      </c>
      <c r="D31" s="261"/>
      <c r="E31" s="96"/>
      <c r="F31" s="96"/>
      <c r="G31" s="96"/>
      <c r="H31" s="96"/>
      <c r="I31" s="96">
        <f>I30*30.2%</f>
        <v>266.58143999999999</v>
      </c>
      <c r="L31" s="168"/>
      <c r="M31" s="209"/>
      <c r="N31" s="211"/>
      <c r="O31" s="211"/>
    </row>
    <row r="32" spans="1:15">
      <c r="A32" s="187" t="s">
        <v>273</v>
      </c>
      <c r="B32" s="101" t="s">
        <v>297</v>
      </c>
      <c r="C32" s="101"/>
      <c r="D32" s="262"/>
      <c r="E32" s="96"/>
      <c r="F32" s="96">
        <f>I32-E32</f>
        <v>10</v>
      </c>
      <c r="G32" s="96">
        <f>G33+G37</f>
        <v>259.91999999999996</v>
      </c>
      <c r="H32" s="96">
        <f>I32-G32</f>
        <v>-249.91999999999996</v>
      </c>
      <c r="I32" s="96">
        <f>I33+I37</f>
        <v>10</v>
      </c>
      <c r="M32" s="209"/>
      <c r="N32" s="211"/>
      <c r="O32" s="211"/>
    </row>
    <row r="33" spans="1:15" hidden="1">
      <c r="A33" s="187" t="s">
        <v>306</v>
      </c>
      <c r="B33" s="101" t="s">
        <v>280</v>
      </c>
      <c r="C33" s="101"/>
      <c r="D33" s="262"/>
      <c r="E33" s="96"/>
      <c r="F33" s="96"/>
      <c r="G33" s="96">
        <f t="shared" ref="G33:I35" si="2">G34</f>
        <v>159.91999999999999</v>
      </c>
      <c r="H33" s="96">
        <f t="shared" si="2"/>
        <v>-159.91999999999999</v>
      </c>
      <c r="I33" s="96">
        <f t="shared" si="2"/>
        <v>0</v>
      </c>
      <c r="M33" s="209"/>
      <c r="N33" s="211"/>
      <c r="O33" s="211"/>
    </row>
    <row r="34" spans="1:15" hidden="1">
      <c r="A34" s="187" t="s">
        <v>307</v>
      </c>
      <c r="B34" s="101" t="s">
        <v>279</v>
      </c>
      <c r="C34" s="101"/>
      <c r="D34" s="262"/>
      <c r="E34" s="96"/>
      <c r="F34" s="96"/>
      <c r="G34" s="96">
        <f t="shared" si="2"/>
        <v>159.91999999999999</v>
      </c>
      <c r="H34" s="96">
        <f t="shared" si="2"/>
        <v>-159.91999999999999</v>
      </c>
      <c r="I34" s="96">
        <f t="shared" si="2"/>
        <v>0</v>
      </c>
      <c r="M34" s="209"/>
      <c r="N34" s="211"/>
      <c r="O34" s="211"/>
    </row>
    <row r="35" spans="1:15" hidden="1">
      <c r="A35" s="187" t="s">
        <v>308</v>
      </c>
      <c r="B35" s="101" t="s">
        <v>250</v>
      </c>
      <c r="C35" s="101"/>
      <c r="D35" s="262"/>
      <c r="E35" s="96"/>
      <c r="F35" s="96"/>
      <c r="G35" s="96">
        <f t="shared" si="2"/>
        <v>159.91999999999999</v>
      </c>
      <c r="H35" s="96">
        <f t="shared" si="2"/>
        <v>-159.91999999999999</v>
      </c>
      <c r="I35" s="96">
        <f t="shared" si="2"/>
        <v>0</v>
      </c>
      <c r="M35" s="209"/>
      <c r="N35" s="211"/>
      <c r="O35" s="211"/>
    </row>
    <row r="36" spans="1:15" ht="25.5" hidden="1">
      <c r="A36" s="187" t="s">
        <v>119</v>
      </c>
      <c r="B36" s="101" t="s">
        <v>250</v>
      </c>
      <c r="C36" s="101" t="s">
        <v>113</v>
      </c>
      <c r="D36" s="262"/>
      <c r="E36" s="96"/>
      <c r="F36" s="96"/>
      <c r="G36" s="96">
        <f>160-0.08</f>
        <v>159.91999999999999</v>
      </c>
      <c r="H36" s="96">
        <f>I36-G36</f>
        <v>-159.91999999999999</v>
      </c>
      <c r="I36" s="96"/>
      <c r="M36" s="209"/>
      <c r="N36" s="211"/>
      <c r="O36" s="211"/>
    </row>
    <row r="37" spans="1:15">
      <c r="A37" s="187" t="s">
        <v>304</v>
      </c>
      <c r="B37" s="79" t="s">
        <v>274</v>
      </c>
      <c r="C37" s="79"/>
      <c r="D37" s="262"/>
      <c r="E37" s="96"/>
      <c r="F37" s="96"/>
      <c r="G37" s="96">
        <f>G38</f>
        <v>100</v>
      </c>
      <c r="H37" s="96">
        <f>H38</f>
        <v>-90</v>
      </c>
      <c r="I37" s="96">
        <f>I38</f>
        <v>10</v>
      </c>
      <c r="L37" s="168"/>
      <c r="M37" s="209"/>
      <c r="N37" s="211"/>
      <c r="O37" s="211"/>
    </row>
    <row r="38" spans="1:15" ht="25.5">
      <c r="A38" s="187" t="s">
        <v>275</v>
      </c>
      <c r="B38" s="79" t="s">
        <v>276</v>
      </c>
      <c r="C38" s="79"/>
      <c r="D38" s="261" t="e">
        <f>#REF!+#REF!</f>
        <v>#REF!</v>
      </c>
      <c r="E38" s="96" t="e">
        <f>#REF!</f>
        <v>#REF!</v>
      </c>
      <c r="F38" s="96" t="e">
        <f>I38-E38</f>
        <v>#REF!</v>
      </c>
      <c r="G38" s="96">
        <f>G39</f>
        <v>100</v>
      </c>
      <c r="H38" s="96">
        <f>I38-G38</f>
        <v>-90</v>
      </c>
      <c r="I38" s="96">
        <f>I39</f>
        <v>10</v>
      </c>
      <c r="M38" s="209"/>
      <c r="N38" s="211"/>
      <c r="O38" s="211"/>
    </row>
    <row r="39" spans="1:15" ht="25.5">
      <c r="A39" s="187" t="s">
        <v>119</v>
      </c>
      <c r="B39" s="79" t="s">
        <v>276</v>
      </c>
      <c r="C39" s="79" t="s">
        <v>113</v>
      </c>
      <c r="D39" s="262"/>
      <c r="E39" s="96"/>
      <c r="F39" s="96">
        <f>I39-E39</f>
        <v>10</v>
      </c>
      <c r="G39" s="96">
        <v>100</v>
      </c>
      <c r="H39" s="96">
        <f>I39-G39</f>
        <v>-90</v>
      </c>
      <c r="I39" s="96">
        <v>10</v>
      </c>
      <c r="L39" s="168"/>
      <c r="M39" s="209"/>
      <c r="N39" s="211"/>
      <c r="O39" s="211"/>
    </row>
    <row r="40" spans="1:15">
      <c r="A40" s="187" t="s">
        <v>305</v>
      </c>
      <c r="B40" s="79" t="s">
        <v>249</v>
      </c>
      <c r="C40" s="79"/>
      <c r="D40" s="262"/>
      <c r="E40" s="96"/>
      <c r="F40" s="96"/>
      <c r="G40" s="96">
        <f>G41</f>
        <v>100</v>
      </c>
      <c r="H40" s="96">
        <f>H41</f>
        <v>-90</v>
      </c>
      <c r="I40" s="96">
        <f>I41</f>
        <v>10</v>
      </c>
      <c r="L40" s="168"/>
      <c r="M40" s="209"/>
      <c r="N40" s="211"/>
      <c r="O40" s="211"/>
    </row>
    <row r="41" spans="1:15" ht="29.25" customHeight="1">
      <c r="A41" s="102" t="s">
        <v>119</v>
      </c>
      <c r="B41" s="79" t="s">
        <v>249</v>
      </c>
      <c r="C41" s="79" t="s">
        <v>113</v>
      </c>
      <c r="D41" s="262"/>
      <c r="E41" s="96"/>
      <c r="F41" s="96"/>
      <c r="G41" s="96">
        <v>100</v>
      </c>
      <c r="H41" s="96">
        <f>I41-G41</f>
        <v>-90</v>
      </c>
      <c r="I41" s="96">
        <v>10</v>
      </c>
      <c r="L41" s="168"/>
      <c r="M41" s="209"/>
      <c r="N41" s="211"/>
      <c r="O41" s="211"/>
    </row>
    <row r="42" spans="1:15" ht="29.25" customHeight="1">
      <c r="A42" s="102" t="s">
        <v>119</v>
      </c>
      <c r="B42" s="79" t="s">
        <v>250</v>
      </c>
      <c r="C42" s="79" t="s">
        <v>113</v>
      </c>
      <c r="D42" s="262"/>
      <c r="E42" s="96"/>
      <c r="F42" s="96"/>
      <c r="G42" s="96"/>
      <c r="H42" s="96"/>
      <c r="I42" s="96">
        <f>'Приложение  7'!L91</f>
        <v>20</v>
      </c>
      <c r="L42" s="168"/>
      <c r="M42" s="209"/>
      <c r="N42" s="211"/>
      <c r="O42" s="211"/>
    </row>
    <row r="43" spans="1:15" ht="29.25" customHeight="1">
      <c r="A43" s="102" t="s">
        <v>119</v>
      </c>
      <c r="B43" s="79" t="s">
        <v>250</v>
      </c>
      <c r="C43" s="79" t="s">
        <v>409</v>
      </c>
      <c r="D43" s="262"/>
      <c r="E43" s="96"/>
      <c r="F43" s="96"/>
      <c r="G43" s="96"/>
      <c r="H43" s="96"/>
      <c r="I43" s="96">
        <f>'Приложение  7'!L92</f>
        <v>180</v>
      </c>
      <c r="L43" s="168"/>
      <c r="M43" s="209"/>
      <c r="N43" s="211"/>
      <c r="O43" s="211"/>
    </row>
    <row r="44" spans="1:15" ht="25.5">
      <c r="A44" s="187" t="s">
        <v>320</v>
      </c>
      <c r="B44" s="101" t="s">
        <v>321</v>
      </c>
      <c r="C44" s="101"/>
      <c r="D44" s="262"/>
      <c r="E44" s="96"/>
      <c r="F44" s="96"/>
      <c r="G44" s="96">
        <f t="shared" ref="G44:I45" si="3">G45</f>
        <v>1836.5399999999997</v>
      </c>
      <c r="H44" s="96">
        <f t="shared" si="3"/>
        <v>2744.1499999999996</v>
      </c>
      <c r="I44" s="96">
        <f t="shared" si="3"/>
        <v>4580.6899999999996</v>
      </c>
      <c r="M44" s="209"/>
      <c r="N44" s="211"/>
      <c r="O44" s="211"/>
    </row>
    <row r="45" spans="1:15" ht="29.25" customHeight="1">
      <c r="A45" s="187" t="s">
        <v>319</v>
      </c>
      <c r="B45" s="101" t="s">
        <v>318</v>
      </c>
      <c r="C45" s="101"/>
      <c r="D45" s="262"/>
      <c r="E45" s="96"/>
      <c r="F45" s="96"/>
      <c r="G45" s="96">
        <f t="shared" si="3"/>
        <v>1836.5399999999997</v>
      </c>
      <c r="H45" s="96">
        <f t="shared" si="3"/>
        <v>2744.1499999999996</v>
      </c>
      <c r="I45" s="96">
        <f t="shared" si="3"/>
        <v>4580.6899999999996</v>
      </c>
      <c r="M45" s="209"/>
      <c r="N45" s="211"/>
      <c r="O45" s="211"/>
    </row>
    <row r="46" spans="1:15" ht="33" customHeight="1">
      <c r="A46" s="102" t="s">
        <v>119</v>
      </c>
      <c r="B46" s="101" t="s">
        <v>318</v>
      </c>
      <c r="C46" s="104" t="s">
        <v>113</v>
      </c>
      <c r="D46" s="262"/>
      <c r="E46" s="96"/>
      <c r="F46" s="96"/>
      <c r="G46" s="96">
        <f>1818.1+18.36+0.08</f>
        <v>1836.5399999999997</v>
      </c>
      <c r="H46" s="96">
        <f t="shared" ref="H46:H52" si="4">I46-G46</f>
        <v>2744.1499999999996</v>
      </c>
      <c r="I46" s="96">
        <f>'Приложение  7'!L95</f>
        <v>4580.6899999999996</v>
      </c>
      <c r="L46" s="223"/>
      <c r="M46" s="209"/>
      <c r="N46" s="211"/>
      <c r="O46" s="211"/>
    </row>
    <row r="47" spans="1:15">
      <c r="A47" s="78" t="s">
        <v>216</v>
      </c>
      <c r="B47" s="79" t="s">
        <v>282</v>
      </c>
      <c r="C47" s="79"/>
      <c r="D47" s="261" t="e">
        <f>#REF!</f>
        <v>#REF!</v>
      </c>
      <c r="E47" s="96" t="e">
        <f>#REF!</f>
        <v>#REF!</v>
      </c>
      <c r="F47" s="96" t="e">
        <f>I47-E47</f>
        <v>#REF!</v>
      </c>
      <c r="G47" s="96">
        <f>G48</f>
        <v>938.04156</v>
      </c>
      <c r="H47" s="96">
        <f t="shared" si="4"/>
        <v>211.25987999999995</v>
      </c>
      <c r="I47" s="96">
        <f>I48</f>
        <v>1149.30144</v>
      </c>
      <c r="M47" s="209"/>
      <c r="N47" s="263"/>
      <c r="O47" s="211"/>
    </row>
    <row r="48" spans="1:15" ht="25.5">
      <c r="A48" s="187" t="s">
        <v>310</v>
      </c>
      <c r="B48" s="101" t="s">
        <v>283</v>
      </c>
      <c r="C48" s="101"/>
      <c r="D48" s="262"/>
      <c r="E48" s="96"/>
      <c r="F48" s="96"/>
      <c r="G48" s="96">
        <f>G49+G53</f>
        <v>938.04156</v>
      </c>
      <c r="H48" s="96">
        <f t="shared" si="4"/>
        <v>211.25987999999995</v>
      </c>
      <c r="I48" s="96">
        <f>I49+I53</f>
        <v>1149.30144</v>
      </c>
      <c r="M48" s="209"/>
      <c r="N48" s="211"/>
      <c r="O48" s="211"/>
    </row>
    <row r="49" spans="1:16">
      <c r="A49" s="242" t="s">
        <v>410</v>
      </c>
      <c r="B49" s="101" t="s">
        <v>284</v>
      </c>
      <c r="C49" s="101"/>
      <c r="D49" s="262"/>
      <c r="E49" s="96"/>
      <c r="F49" s="96"/>
      <c r="G49" s="96">
        <f>SUM(G50:G52)</f>
        <v>929.34155999999996</v>
      </c>
      <c r="H49" s="96">
        <f t="shared" si="4"/>
        <v>219.95988</v>
      </c>
      <c r="I49" s="96">
        <f>SUM(I50:I52)</f>
        <v>1149.30144</v>
      </c>
      <c r="L49" s="168"/>
      <c r="M49" s="209"/>
      <c r="N49" s="211"/>
      <c r="O49" s="211"/>
    </row>
    <row r="50" spans="1:16">
      <c r="A50" s="187" t="s">
        <v>381</v>
      </c>
      <c r="B50" s="101" t="s">
        <v>251</v>
      </c>
      <c r="C50" s="101" t="s">
        <v>118</v>
      </c>
      <c r="D50" s="262"/>
      <c r="E50" s="96"/>
      <c r="F50" s="96">
        <f>I50-E50</f>
        <v>882.72</v>
      </c>
      <c r="G50" s="96">
        <v>713.78</v>
      </c>
      <c r="H50" s="96">
        <f t="shared" si="4"/>
        <v>168.94000000000005</v>
      </c>
      <c r="I50" s="96">
        <f>'Приложение  7'!L103</f>
        <v>882.72</v>
      </c>
      <c r="M50" s="209"/>
      <c r="N50" s="211"/>
      <c r="O50" s="211"/>
    </row>
    <row r="51" spans="1:16" ht="25.5">
      <c r="A51" s="270" t="s">
        <v>411</v>
      </c>
      <c r="B51" s="101" t="s">
        <v>251</v>
      </c>
      <c r="C51" s="101" t="s">
        <v>204</v>
      </c>
      <c r="D51" s="262"/>
      <c r="E51" s="96"/>
      <c r="F51" s="96">
        <f>I51-E51</f>
        <v>266.58143999999999</v>
      </c>
      <c r="G51" s="96">
        <f>G50*30.2%</f>
        <v>215.56155999999999</v>
      </c>
      <c r="H51" s="96">
        <f t="shared" si="4"/>
        <v>51.019880000000001</v>
      </c>
      <c r="I51" s="96">
        <f>I50*30.2%</f>
        <v>266.58143999999999</v>
      </c>
      <c r="L51" s="168"/>
      <c r="M51" s="209"/>
      <c r="N51" s="211"/>
      <c r="O51" s="211"/>
    </row>
    <row r="52" spans="1:16" ht="25.5" hidden="1">
      <c r="A52" s="187" t="s">
        <v>119</v>
      </c>
      <c r="B52" s="101" t="s">
        <v>251</v>
      </c>
      <c r="C52" s="101" t="s">
        <v>113</v>
      </c>
      <c r="D52" s="262"/>
      <c r="E52" s="96"/>
      <c r="F52" s="96">
        <f>I52-E52</f>
        <v>0</v>
      </c>
      <c r="G52" s="96"/>
      <c r="H52" s="235">
        <f t="shared" si="4"/>
        <v>0</v>
      </c>
      <c r="I52" s="96"/>
      <c r="M52" s="209"/>
      <c r="N52" s="211"/>
      <c r="O52" s="211"/>
    </row>
    <row r="53" spans="1:16" ht="51" hidden="1">
      <c r="A53" s="187" t="s">
        <v>317</v>
      </c>
      <c r="B53" s="61" t="s">
        <v>286</v>
      </c>
      <c r="C53" s="101"/>
      <c r="D53" s="262"/>
      <c r="E53" s="96"/>
      <c r="F53" s="96"/>
      <c r="G53" s="96">
        <f>G54</f>
        <v>8.6999999999999993</v>
      </c>
      <c r="H53" s="235"/>
      <c r="I53" s="96">
        <f>I54</f>
        <v>0</v>
      </c>
      <c r="M53" s="209"/>
      <c r="N53" s="211"/>
      <c r="O53" s="211"/>
    </row>
    <row r="54" spans="1:16" ht="25.5" hidden="1">
      <c r="A54" s="102" t="s">
        <v>119</v>
      </c>
      <c r="B54" s="61" t="s">
        <v>286</v>
      </c>
      <c r="C54" s="79" t="s">
        <v>113</v>
      </c>
      <c r="D54" s="262"/>
      <c r="E54" s="96"/>
      <c r="F54" s="96"/>
      <c r="G54" s="96">
        <f>8.6+0.1</f>
        <v>8.6999999999999993</v>
      </c>
      <c r="H54" s="96"/>
      <c r="I54" s="96"/>
      <c r="L54" s="223"/>
      <c r="M54" s="209"/>
      <c r="N54" s="211"/>
      <c r="O54" s="211"/>
    </row>
    <row r="55" spans="1:16" hidden="1">
      <c r="A55" s="240" t="s">
        <v>311</v>
      </c>
      <c r="B55" s="101" t="s">
        <v>313</v>
      </c>
      <c r="C55" s="79"/>
      <c r="D55" s="261"/>
      <c r="E55" s="96"/>
      <c r="F55" s="96"/>
      <c r="G55" s="96">
        <f>G56</f>
        <v>0</v>
      </c>
      <c r="H55" s="235"/>
      <c r="I55" s="96">
        <f>I56</f>
        <v>0</v>
      </c>
      <c r="M55" s="209"/>
      <c r="N55" s="263"/>
      <c r="O55" s="211"/>
    </row>
    <row r="56" spans="1:16" ht="25.5" hidden="1">
      <c r="A56" s="102" t="s">
        <v>217</v>
      </c>
      <c r="B56" s="79" t="s">
        <v>287</v>
      </c>
      <c r="C56" s="79"/>
      <c r="D56" s="261" t="e">
        <f>#REF!+D57</f>
        <v>#REF!</v>
      </c>
      <c r="E56" s="96" t="e">
        <f>E57</f>
        <v>#REF!</v>
      </c>
      <c r="F56" s="96" t="e">
        <f>I56-E56</f>
        <v>#REF!</v>
      </c>
      <c r="G56" s="314">
        <f>G57</f>
        <v>0</v>
      </c>
      <c r="H56" s="235">
        <f>I56-G56</f>
        <v>0</v>
      </c>
      <c r="I56" s="314">
        <f>I57</f>
        <v>0</v>
      </c>
      <c r="M56" s="214"/>
      <c r="N56" s="211"/>
      <c r="O56" s="211"/>
    </row>
    <row r="57" spans="1:16" ht="25.5" hidden="1">
      <c r="A57" s="102" t="s">
        <v>218</v>
      </c>
      <c r="B57" s="79" t="s">
        <v>253</v>
      </c>
      <c r="C57" s="79"/>
      <c r="D57" s="261" t="e">
        <f>#REF!</f>
        <v>#REF!</v>
      </c>
      <c r="E57" s="96" t="e">
        <f>#REF!</f>
        <v>#REF!</v>
      </c>
      <c r="F57" s="96" t="e">
        <f>I57-E57</f>
        <v>#REF!</v>
      </c>
      <c r="G57" s="96">
        <f>G58+G59</f>
        <v>0</v>
      </c>
      <c r="H57" s="235">
        <f>I57-G57</f>
        <v>0</v>
      </c>
      <c r="I57" s="96">
        <f>I58+I59</f>
        <v>0</v>
      </c>
      <c r="M57" s="209"/>
      <c r="N57" s="211"/>
      <c r="O57" s="211"/>
    </row>
    <row r="58" spans="1:16" hidden="1">
      <c r="A58" s="103" t="s">
        <v>203</v>
      </c>
      <c r="B58" s="79" t="s">
        <v>253</v>
      </c>
      <c r="C58" s="104" t="s">
        <v>118</v>
      </c>
      <c r="D58" s="261"/>
      <c r="E58" s="96"/>
      <c r="F58" s="96">
        <f>I58-E58</f>
        <v>0</v>
      </c>
      <c r="G58" s="96"/>
      <c r="H58" s="235">
        <f>I58-G58</f>
        <v>0</v>
      </c>
      <c r="I58" s="96"/>
      <c r="M58" s="209"/>
      <c r="N58" s="211"/>
      <c r="O58" s="211"/>
    </row>
    <row r="59" spans="1:16" ht="38.25" hidden="1">
      <c r="A59" s="103" t="s">
        <v>215</v>
      </c>
      <c r="B59" s="79" t="s">
        <v>253</v>
      </c>
      <c r="C59" s="104" t="s">
        <v>204</v>
      </c>
      <c r="D59" s="261"/>
      <c r="E59" s="96"/>
      <c r="F59" s="96">
        <f>I59-E59</f>
        <v>0</v>
      </c>
      <c r="G59" s="96"/>
      <c r="H59" s="235">
        <f>I59-G59</f>
        <v>0</v>
      </c>
      <c r="I59" s="96"/>
      <c r="M59" s="209"/>
      <c r="N59" s="213"/>
      <c r="O59" s="211"/>
    </row>
    <row r="60" spans="1:16" ht="25.5" hidden="1">
      <c r="A60" s="240" t="s">
        <v>312</v>
      </c>
      <c r="B60" s="101" t="s">
        <v>314</v>
      </c>
      <c r="C60" s="101"/>
      <c r="D60" s="318"/>
      <c r="E60" s="235"/>
      <c r="F60" s="235"/>
      <c r="G60" s="96">
        <f>G61</f>
        <v>186.46</v>
      </c>
      <c r="H60" s="235"/>
      <c r="I60" s="96">
        <f>I61</f>
        <v>0</v>
      </c>
      <c r="M60" s="209"/>
      <c r="N60" s="211"/>
      <c r="O60" s="211"/>
    </row>
    <row r="61" spans="1:16" ht="25.5" hidden="1">
      <c r="A61" s="187" t="s">
        <v>119</v>
      </c>
      <c r="B61" s="101" t="s">
        <v>252</v>
      </c>
      <c r="C61" s="101" t="s">
        <v>113</v>
      </c>
      <c r="D61" s="318"/>
      <c r="E61" s="235"/>
      <c r="F61" s="235"/>
      <c r="G61" s="96">
        <f>180+6.46</f>
        <v>186.46</v>
      </c>
      <c r="H61" s="235"/>
      <c r="I61" s="96"/>
      <c r="L61" s="168"/>
      <c r="M61" s="209"/>
      <c r="N61" s="213"/>
      <c r="O61" s="211"/>
    </row>
    <row r="62" spans="1:16">
      <c r="A62" s="265" t="s">
        <v>258</v>
      </c>
      <c r="B62" s="101" t="s">
        <v>301</v>
      </c>
      <c r="C62" s="268"/>
      <c r="D62" s="262"/>
      <c r="E62" s="96"/>
      <c r="F62" s="96"/>
      <c r="G62" s="96">
        <f>G64+G69+G76</f>
        <v>3421.792254</v>
      </c>
      <c r="H62" s="96">
        <f>I62-G62</f>
        <v>-1067.580954</v>
      </c>
      <c r="I62" s="96">
        <f>I64+I69+I76</f>
        <v>2354.2112999999999</v>
      </c>
      <c r="L62" s="223"/>
      <c r="M62" s="209"/>
      <c r="N62" s="213"/>
      <c r="O62" s="211"/>
    </row>
    <row r="63" spans="1:16" hidden="1">
      <c r="A63" s="78" t="s">
        <v>124</v>
      </c>
      <c r="B63" s="79" t="s">
        <v>240</v>
      </c>
      <c r="C63" s="79" t="s">
        <v>105</v>
      </c>
      <c r="D63" s="261">
        <v>0</v>
      </c>
      <c r="E63" s="96">
        <v>139.80000000000001</v>
      </c>
      <c r="F63" s="96">
        <f>I63-E63</f>
        <v>-139.80000000000001</v>
      </c>
      <c r="G63" s="96">
        <v>328.1</v>
      </c>
      <c r="H63" s="96">
        <f>I63-G63</f>
        <v>-328.1</v>
      </c>
      <c r="I63" s="96"/>
      <c r="L63" s="168"/>
      <c r="M63" s="209"/>
      <c r="N63" s="211"/>
      <c r="O63" s="211"/>
    </row>
    <row r="64" spans="1:16" ht="15.75" customHeight="1">
      <c r="A64" s="242" t="s">
        <v>260</v>
      </c>
      <c r="B64" s="101" t="s">
        <v>261</v>
      </c>
      <c r="C64" s="79"/>
      <c r="D64" s="261">
        <f>D67+D68</f>
        <v>500</v>
      </c>
      <c r="E64" s="96"/>
      <c r="F64" s="96">
        <f>I64-E64</f>
        <v>1348.4293200000002</v>
      </c>
      <c r="G64" s="96">
        <f>G65</f>
        <v>1309.158396</v>
      </c>
      <c r="H64" s="96">
        <f>I64-G64</f>
        <v>39.27092400000015</v>
      </c>
      <c r="I64" s="96">
        <f>I65</f>
        <v>1348.4293200000002</v>
      </c>
      <c r="J64" s="28"/>
      <c r="K64" s="28"/>
      <c r="L64" s="28"/>
      <c r="M64" s="209"/>
      <c r="N64" s="207"/>
      <c r="O64" s="207"/>
      <c r="P64" s="28"/>
    </row>
    <row r="65" spans="1:16" ht="24" customHeight="1">
      <c r="A65" s="242" t="s">
        <v>262</v>
      </c>
      <c r="B65" s="101" t="s">
        <v>263</v>
      </c>
      <c r="C65" s="79"/>
      <c r="D65" s="261"/>
      <c r="E65" s="96"/>
      <c r="F65" s="96"/>
      <c r="G65" s="96">
        <f>G66</f>
        <v>1309.158396</v>
      </c>
      <c r="H65" s="96">
        <f>H66</f>
        <v>39.27092400000015</v>
      </c>
      <c r="I65" s="96">
        <f>I66</f>
        <v>1348.4293200000002</v>
      </c>
      <c r="J65" s="28"/>
      <c r="K65" s="28"/>
      <c r="L65" s="28"/>
      <c r="M65" s="209"/>
      <c r="N65" s="210"/>
      <c r="O65" s="210"/>
      <c r="P65" s="28"/>
    </row>
    <row r="66" spans="1:16" ht="25.5" customHeight="1">
      <c r="A66" s="242" t="s">
        <v>264</v>
      </c>
      <c r="B66" s="101" t="s">
        <v>265</v>
      </c>
      <c r="C66" s="79"/>
      <c r="D66" s="262"/>
      <c r="E66" s="96"/>
      <c r="F66" s="96">
        <f>I66-E66</f>
        <v>1348.4293200000002</v>
      </c>
      <c r="G66" s="96">
        <f>G67+G68</f>
        <v>1309.158396</v>
      </c>
      <c r="H66" s="96">
        <f t="shared" ref="H66:H75" si="5">I66-G66</f>
        <v>39.27092400000015</v>
      </c>
      <c r="I66" s="96">
        <f>I67+I68</f>
        <v>1348.4293200000002</v>
      </c>
      <c r="J66" s="28"/>
      <c r="K66" s="28"/>
      <c r="L66" s="300"/>
      <c r="M66" s="209"/>
      <c r="N66" s="207"/>
      <c r="O66" s="207"/>
      <c r="P66" s="28"/>
    </row>
    <row r="67" spans="1:16">
      <c r="A67" s="242" t="s">
        <v>206</v>
      </c>
      <c r="B67" s="101" t="s">
        <v>265</v>
      </c>
      <c r="C67" s="79" t="s">
        <v>106</v>
      </c>
      <c r="D67" s="262">
        <v>500</v>
      </c>
      <c r="E67" s="96"/>
      <c r="F67" s="96">
        <f>I67-E67</f>
        <v>1035.6600000000001</v>
      </c>
      <c r="G67" s="96">
        <v>1005.498</v>
      </c>
      <c r="H67" s="96">
        <f t="shared" si="5"/>
        <v>30.162000000000035</v>
      </c>
      <c r="I67" s="96">
        <v>1035.6600000000001</v>
      </c>
      <c r="J67" s="28"/>
      <c r="K67" s="28"/>
      <c r="M67" s="209"/>
      <c r="N67" s="210"/>
      <c r="O67" s="210"/>
      <c r="P67" s="28"/>
    </row>
    <row r="68" spans="1:16">
      <c r="A68" s="242" t="s">
        <v>207</v>
      </c>
      <c r="B68" s="101" t="s">
        <v>265</v>
      </c>
      <c r="C68" s="79" t="s">
        <v>202</v>
      </c>
      <c r="D68" s="262"/>
      <c r="E68" s="96"/>
      <c r="F68" s="96">
        <f>I68-E68</f>
        <v>312.76931999999999</v>
      </c>
      <c r="G68" s="96">
        <f>G67*30.2%</f>
        <v>303.66039599999999</v>
      </c>
      <c r="H68" s="96">
        <f t="shared" si="5"/>
        <v>9.1089240000000018</v>
      </c>
      <c r="I68" s="96">
        <f>I67*30.2%</f>
        <v>312.76931999999999</v>
      </c>
      <c r="J68" s="28"/>
      <c r="K68" s="28"/>
      <c r="M68" s="209"/>
      <c r="N68" s="207"/>
      <c r="O68" s="210"/>
      <c r="P68" s="28"/>
    </row>
    <row r="69" spans="1:16" ht="26.25">
      <c r="A69" s="242" t="s">
        <v>109</v>
      </c>
      <c r="B69" s="101" t="s">
        <v>266</v>
      </c>
      <c r="C69" s="80"/>
      <c r="D69" s="261"/>
      <c r="E69" s="96"/>
      <c r="F69" s="96"/>
      <c r="G69" s="96">
        <f>G70</f>
        <v>1118.6338579999999</v>
      </c>
      <c r="H69" s="96">
        <f t="shared" si="5"/>
        <v>-112.85187799999994</v>
      </c>
      <c r="I69" s="96">
        <f>I70</f>
        <v>1005.78198</v>
      </c>
      <c r="J69" s="28"/>
      <c r="K69" s="51"/>
      <c r="L69" s="51"/>
      <c r="M69" s="209"/>
      <c r="N69" s="211"/>
      <c r="O69" s="212"/>
      <c r="P69" s="51"/>
    </row>
    <row r="70" spans="1:16" ht="26.25">
      <c r="A70" s="245" t="s">
        <v>267</v>
      </c>
      <c r="B70" s="101" t="s">
        <v>268</v>
      </c>
      <c r="C70" s="80"/>
      <c r="D70" s="261"/>
      <c r="E70" s="96"/>
      <c r="F70" s="96"/>
      <c r="G70" s="96">
        <f>G71</f>
        <v>1118.6338579999999</v>
      </c>
      <c r="H70" s="96">
        <f t="shared" si="5"/>
        <v>-112.85187799999994</v>
      </c>
      <c r="I70" s="96">
        <f>I71</f>
        <v>1005.78198</v>
      </c>
      <c r="J70" s="28"/>
      <c r="K70" s="51"/>
      <c r="L70" s="51"/>
      <c r="M70" s="209"/>
      <c r="N70" s="213"/>
      <c r="O70" s="212"/>
      <c r="P70" s="51"/>
    </row>
    <row r="71" spans="1:16" ht="26.25">
      <c r="A71" s="246" t="s">
        <v>264</v>
      </c>
      <c r="B71" s="101" t="s">
        <v>269</v>
      </c>
      <c r="C71" s="80"/>
      <c r="D71" s="261"/>
      <c r="E71" s="96"/>
      <c r="F71" s="96"/>
      <c r="G71" s="96">
        <f>SUM(G72:G75)</f>
        <v>1118.6338579999999</v>
      </c>
      <c r="H71" s="96">
        <f t="shared" si="5"/>
        <v>-112.85187799999994</v>
      </c>
      <c r="I71" s="96">
        <f>SUM(I72:I75)</f>
        <v>1005.78198</v>
      </c>
      <c r="J71" s="28"/>
      <c r="K71" s="51"/>
      <c r="L71" s="237"/>
      <c r="M71" s="209"/>
      <c r="N71" s="211"/>
      <c r="O71" s="212"/>
      <c r="P71" s="51"/>
    </row>
    <row r="72" spans="1:16" ht="14.25" customHeight="1">
      <c r="A72" s="246" t="s">
        <v>206</v>
      </c>
      <c r="B72" s="101" t="s">
        <v>269</v>
      </c>
      <c r="C72" s="80" t="s">
        <v>106</v>
      </c>
      <c r="D72" s="261"/>
      <c r="E72" s="96"/>
      <c r="F72" s="96"/>
      <c r="G72" s="96">
        <v>790.57899999999995</v>
      </c>
      <c r="H72" s="96">
        <f t="shared" si="5"/>
        <v>-18.088999999999942</v>
      </c>
      <c r="I72" s="96">
        <f>'Приложение  7'!L22</f>
        <v>772.49</v>
      </c>
      <c r="J72" s="28"/>
      <c r="K72" s="51"/>
      <c r="L72" s="51"/>
      <c r="M72" s="209"/>
      <c r="N72" s="213"/>
      <c r="O72" s="213"/>
      <c r="P72" s="51"/>
    </row>
    <row r="73" spans="1:16" ht="14.25" customHeight="1">
      <c r="A73" s="246" t="s">
        <v>219</v>
      </c>
      <c r="B73" s="101" t="s">
        <v>269</v>
      </c>
      <c r="C73" s="80" t="s">
        <v>202</v>
      </c>
      <c r="D73" s="261"/>
      <c r="E73" s="96"/>
      <c r="F73" s="96"/>
      <c r="G73" s="96">
        <f>G72*30.2%</f>
        <v>238.75485799999998</v>
      </c>
      <c r="H73" s="96">
        <f t="shared" si="5"/>
        <v>-5.4628779999999892</v>
      </c>
      <c r="I73" s="96">
        <f>I72*30.2%</f>
        <v>233.29198</v>
      </c>
      <c r="J73" s="28"/>
      <c r="K73" s="51"/>
      <c r="L73" s="51"/>
      <c r="M73" s="209"/>
      <c r="N73" s="211"/>
      <c r="O73" s="213"/>
      <c r="P73" s="51"/>
    </row>
    <row r="74" spans="1:16" ht="26.25" hidden="1">
      <c r="A74" s="242" t="s">
        <v>209</v>
      </c>
      <c r="B74" s="61" t="s">
        <v>246</v>
      </c>
      <c r="C74" s="100" t="s">
        <v>110</v>
      </c>
      <c r="D74" s="262"/>
      <c r="E74" s="96"/>
      <c r="F74" s="96">
        <f>I74-E74</f>
        <v>0</v>
      </c>
      <c r="G74" s="96">
        <v>9.3000000000000007</v>
      </c>
      <c r="H74" s="96">
        <f t="shared" si="5"/>
        <v>-9.3000000000000007</v>
      </c>
      <c r="I74" s="96"/>
      <c r="J74" s="28"/>
      <c r="K74" s="51"/>
      <c r="L74" s="51"/>
      <c r="M74" s="209"/>
      <c r="N74" s="211"/>
      <c r="O74" s="213"/>
      <c r="P74" s="51"/>
    </row>
    <row r="75" spans="1:16" ht="24.75" hidden="1" customHeight="1">
      <c r="A75" s="103" t="s">
        <v>119</v>
      </c>
      <c r="B75" s="61" t="s">
        <v>246</v>
      </c>
      <c r="C75" s="100">
        <v>244</v>
      </c>
      <c r="D75" s="262"/>
      <c r="E75" s="96"/>
      <c r="F75" s="96">
        <f>I75-E75</f>
        <v>0</v>
      </c>
      <c r="G75" s="96">
        <v>80</v>
      </c>
      <c r="H75" s="96">
        <f t="shared" si="5"/>
        <v>-80</v>
      </c>
      <c r="I75" s="96"/>
      <c r="J75" s="28"/>
      <c r="K75" s="51"/>
      <c r="L75" s="51"/>
      <c r="M75" s="209"/>
      <c r="N75" s="211"/>
      <c r="O75" s="213"/>
      <c r="P75" s="51"/>
    </row>
    <row r="76" spans="1:16" ht="25.5" hidden="1">
      <c r="A76" s="266" t="s">
        <v>346</v>
      </c>
      <c r="B76" s="101" t="s">
        <v>302</v>
      </c>
      <c r="C76" s="268"/>
      <c r="D76" s="262"/>
      <c r="E76" s="96"/>
      <c r="F76" s="96"/>
      <c r="G76" s="96">
        <f t="shared" ref="G76:I78" si="6">G77</f>
        <v>994</v>
      </c>
      <c r="H76" s="96">
        <f t="shared" si="6"/>
        <v>-994</v>
      </c>
      <c r="I76" s="96">
        <f t="shared" si="6"/>
        <v>0</v>
      </c>
      <c r="L76" s="223"/>
      <c r="M76" s="209"/>
      <c r="N76" s="211"/>
      <c r="O76" s="211"/>
    </row>
    <row r="77" spans="1:16" hidden="1">
      <c r="A77" s="267" t="s">
        <v>299</v>
      </c>
      <c r="B77" s="101" t="s">
        <v>303</v>
      </c>
      <c r="C77" s="268"/>
      <c r="D77" s="262"/>
      <c r="E77" s="96"/>
      <c r="F77" s="96"/>
      <c r="G77" s="96">
        <f t="shared" si="6"/>
        <v>994</v>
      </c>
      <c r="H77" s="96">
        <f t="shared" si="6"/>
        <v>-994</v>
      </c>
      <c r="I77" s="96">
        <f t="shared" si="6"/>
        <v>0</v>
      </c>
      <c r="L77" s="223"/>
      <c r="M77" s="209"/>
      <c r="N77" s="211"/>
      <c r="O77" s="211"/>
    </row>
    <row r="78" spans="1:16" hidden="1">
      <c r="A78" s="266" t="s">
        <v>300</v>
      </c>
      <c r="B78" s="101" t="s">
        <v>256</v>
      </c>
      <c r="C78" s="268"/>
      <c r="D78" s="262"/>
      <c r="E78" s="96"/>
      <c r="F78" s="96"/>
      <c r="G78" s="96">
        <f t="shared" si="6"/>
        <v>994</v>
      </c>
      <c r="H78" s="96">
        <f t="shared" si="6"/>
        <v>-994</v>
      </c>
      <c r="I78" s="96">
        <f t="shared" si="6"/>
        <v>0</v>
      </c>
      <c r="L78" s="223"/>
      <c r="M78" s="209"/>
      <c r="N78" s="211"/>
      <c r="O78" s="211"/>
    </row>
    <row r="79" spans="1:16" ht="25.5" hidden="1">
      <c r="A79" s="266" t="s">
        <v>347</v>
      </c>
      <c r="B79" s="101" t="s">
        <v>256</v>
      </c>
      <c r="C79" s="268" t="s">
        <v>257</v>
      </c>
      <c r="D79" s="262"/>
      <c r="E79" s="96"/>
      <c r="F79" s="96"/>
      <c r="G79" s="96">
        <v>994</v>
      </c>
      <c r="H79" s="96">
        <f>I79-G79</f>
        <v>-994</v>
      </c>
      <c r="I79" s="96"/>
      <c r="L79" s="223"/>
      <c r="M79" s="209"/>
      <c r="N79" s="211"/>
      <c r="O79" s="211"/>
    </row>
    <row r="80" spans="1:16" s="28" customFormat="1">
      <c r="A80" s="316" t="s">
        <v>37</v>
      </c>
      <c r="B80" s="325"/>
      <c r="C80" s="326"/>
      <c r="D80" s="318" t="e">
        <f>#REF!+#REF!+#REF!+#REF!+#REF!+#REF!+#REF!+D79</f>
        <v>#REF!</v>
      </c>
      <c r="E80" s="327" t="e">
        <f>#REF!+#REF!+#REF!+#REF!+#REF!+#REF!+E79</f>
        <v>#REF!</v>
      </c>
      <c r="F80" s="235" t="e">
        <f>I80-E80</f>
        <v>#REF!</v>
      </c>
      <c r="G80" s="235">
        <f>G62+G7-0.01-731.96</f>
        <v>17539.056638000002</v>
      </c>
      <c r="H80" s="235">
        <f>I80-G80-0.01</f>
        <v>3608.7901219999967</v>
      </c>
      <c r="I80" s="235">
        <f>I62+I7</f>
        <v>21147.856759999999</v>
      </c>
      <c r="L80" s="300"/>
      <c r="M80" s="206"/>
      <c r="N80" s="207"/>
      <c r="O80" s="207"/>
    </row>
    <row r="81" spans="5:13">
      <c r="E81" s="105">
        <v>5067.6000000000004</v>
      </c>
      <c r="L81" s="168"/>
      <c r="M81" s="223"/>
    </row>
    <row r="82" spans="5:13">
      <c r="E82" s="107" t="e">
        <f>E81-E80</f>
        <v>#REF!</v>
      </c>
    </row>
    <row r="83" spans="5:13">
      <c r="L83" s="168"/>
    </row>
    <row r="86" spans="5:13">
      <c r="I86" s="281"/>
    </row>
    <row r="89" spans="5:13">
      <c r="M89" s="168"/>
    </row>
    <row r="90" spans="5:13">
      <c r="M90" s="168"/>
    </row>
  </sheetData>
  <autoFilter ref="A6:P82">
    <sortState ref="A7:P95">
      <sortCondition ref="B6:B95"/>
    </sortState>
  </autoFilter>
  <mergeCells count="3">
    <mergeCell ref="B1:J1"/>
    <mergeCell ref="K1:L1"/>
    <mergeCell ref="A3:I3"/>
  </mergeCells>
  <pageMargins left="1.1417322834645669" right="0.19685039370078741" top="0.59055118110236227" bottom="0.27559055118110237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 3</vt:lpstr>
      <vt:lpstr>Приложение  4</vt:lpstr>
      <vt:lpstr>Приложение  5</vt:lpstr>
      <vt:lpstr>Приложение  6</vt:lpstr>
      <vt:lpstr>Приложение  7</vt:lpstr>
      <vt:lpstr>Приложение  8</vt:lpstr>
      <vt:lpstr>Приложение  9</vt:lpstr>
      <vt:lpstr>Приложение  10</vt:lpstr>
      <vt:lpstr>Приложение  11</vt:lpstr>
      <vt:lpstr>Приложение  12</vt:lpstr>
      <vt:lpstr>'Приложение  10'!Область_печати</vt:lpstr>
      <vt:lpstr>'Приложение  4'!Область_печати</vt:lpstr>
      <vt:lpstr>'Приложение  6'!Область_печати</vt:lpstr>
      <vt:lpstr>'Приложение  7'!Область_печати</vt:lpstr>
      <vt:lpstr>'Приложение  8'!Область_печати</vt:lpstr>
      <vt:lpstr>'Приложение  9'!Область_печати</vt:lpstr>
      <vt:lpstr>'Приложение 1'!Область_печати</vt:lpstr>
      <vt:lpstr>'Приложение 2'!Область_печати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2022-12-28T10:45:04Z</cp:lastPrinted>
  <dcterms:created xsi:type="dcterms:W3CDTF">2007-09-12T09:25:25Z</dcterms:created>
  <dcterms:modified xsi:type="dcterms:W3CDTF">2022-12-30T04:48:22Z</dcterms:modified>
</cp:coreProperties>
</file>